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multi-vm-fs1\dados$\RI\4 DOCTOS DADOS E LAMINAS\"/>
    </mc:Choice>
  </mc:AlternateContent>
  <xr:revisionPtr revIDLastSave="0" documentId="13_ncr:1_{B8FF93D1-6818-41A1-B270-EAB6BB2DFAF3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Dados Análise" sheetId="1" r:id="rId1"/>
  </sheets>
  <definedNames>
    <definedName name="_xlnm._FilterDatabase" localSheetId="0" hidden="1">'Dados Análise'!$BN$38:$BT$38</definedName>
    <definedName name="_xlnm.Print_Area" localSheetId="0">'Dados Análise'!$A$1:$BM$105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41" i="1" l="1"/>
  <c r="BG42" i="1"/>
  <c r="BG12" i="1"/>
  <c r="BG14" i="1"/>
  <c r="BG16" i="1"/>
  <c r="BG34" i="1"/>
  <c r="BG69" i="1"/>
  <c r="BG68" i="1"/>
  <c r="BG67" i="1"/>
  <c r="BG66" i="1"/>
  <c r="BG65" i="1"/>
  <c r="BG64" i="1"/>
  <c r="BG63" i="1"/>
  <c r="BG62" i="1"/>
  <c r="BG61" i="1"/>
  <c r="BG60" i="1"/>
  <c r="BG59" i="1"/>
  <c r="BG58" i="1"/>
  <c r="BG56" i="1"/>
  <c r="BG55" i="1"/>
  <c r="BG53" i="1"/>
  <c r="BG52" i="1"/>
  <c r="BG51" i="1"/>
  <c r="BG50" i="1"/>
  <c r="BG49" i="1"/>
  <c r="BG48" i="1"/>
  <c r="BG47" i="1"/>
  <c r="BG46" i="1"/>
  <c r="BG45" i="1"/>
  <c r="BG44" i="1"/>
  <c r="BG30" i="1"/>
  <c r="BG29" i="1"/>
  <c r="BG28" i="1"/>
  <c r="BG27" i="1"/>
  <c r="BG26" i="1"/>
  <c r="BG21" i="1"/>
  <c r="BF11" i="1"/>
  <c r="BG11" i="1"/>
  <c r="BG9" i="1"/>
  <c r="BG7" i="1"/>
  <c r="BG5" i="1"/>
  <c r="BG18" i="1" l="1"/>
  <c r="BG17" i="1"/>
  <c r="BF10" i="1"/>
  <c r="BF8" i="1"/>
  <c r="BF6" i="1"/>
  <c r="BF4" i="1"/>
  <c r="BE4" i="1"/>
  <c r="BE6" i="1" l="1"/>
  <c r="BE10" i="1"/>
  <c r="BE8" i="1"/>
  <c r="BD12" i="1"/>
  <c r="BD4" i="1" l="1"/>
  <c r="BD6" i="1" l="1"/>
  <c r="BD8" i="1"/>
  <c r="BD10" i="1"/>
  <c r="BC12" i="1"/>
  <c r="BC4" i="1"/>
  <c r="BB101" i="1"/>
  <c r="BB94" i="1"/>
  <c r="BB91" i="1"/>
  <c r="BB79" i="1"/>
  <c r="BB4" i="1"/>
  <c r="BB12" i="1"/>
  <c r="BB11" i="1" s="1"/>
  <c r="BA12" i="1"/>
  <c r="BC6" i="1" l="1"/>
  <c r="BC8" i="1"/>
  <c r="BC10" i="1"/>
  <c r="BB10" i="1"/>
  <c r="BB56" i="1"/>
  <c r="BB6" i="1"/>
  <c r="BB8" i="1"/>
  <c r="BA11" i="1"/>
  <c r="BA4" i="1"/>
  <c r="AZ10" i="1"/>
  <c r="AZ8" i="1"/>
  <c r="AZ6" i="1"/>
  <c r="AZ72" i="1"/>
  <c r="AY4" i="1"/>
  <c r="AX14" i="1"/>
  <c r="AX4" i="1"/>
  <c r="AW12" i="1"/>
  <c r="AW4" i="1"/>
  <c r="AW10" i="1" s="1"/>
  <c r="AV12" i="1"/>
  <c r="AV4" i="1"/>
  <c r="AU4" i="1"/>
  <c r="BA6" i="1" l="1"/>
  <c r="BA8" i="1"/>
  <c r="BA10" i="1"/>
  <c r="AY6" i="1"/>
  <c r="AY8" i="1"/>
  <c r="AY10" i="1"/>
  <c r="AX6" i="1"/>
  <c r="AX12" i="1"/>
  <c r="AX8" i="1"/>
  <c r="AX10" i="1"/>
  <c r="AW6" i="1"/>
  <c r="AW8" i="1"/>
  <c r="AV8" i="1"/>
  <c r="AV10" i="1"/>
  <c r="AV6" i="1"/>
  <c r="AU6" i="1"/>
  <c r="AU8" i="1"/>
  <c r="AU10" i="1"/>
  <c r="AT4" i="1"/>
  <c r="AT10" i="1" s="1"/>
  <c r="AT6" i="1" l="1"/>
  <c r="AT8" i="1"/>
  <c r="AS4" i="1"/>
  <c r="AS10" i="1" l="1"/>
  <c r="AS8" i="1"/>
  <c r="AS6" i="1"/>
  <c r="AR12" i="1"/>
  <c r="AR10" i="1" l="1"/>
  <c r="AR8" i="1"/>
  <c r="AR6" i="1"/>
  <c r="AQ12" i="1" l="1"/>
  <c r="AQ10" i="1"/>
  <c r="AQ8" i="1"/>
  <c r="AQ6" i="1"/>
  <c r="AP12" i="1"/>
  <c r="AP4" i="1"/>
  <c r="AP6" i="1" s="1"/>
  <c r="AO10" i="1"/>
  <c r="AO8" i="1"/>
  <c r="AO6" i="1"/>
  <c r="AP8" i="1" l="1"/>
  <c r="AP10" i="1"/>
  <c r="AN26" i="1"/>
  <c r="AN28" i="1"/>
  <c r="AN27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10" i="1"/>
  <c r="C8" i="1"/>
  <c r="C6" i="1"/>
  <c r="B10" i="1"/>
  <c r="B8" i="1"/>
  <c r="B6" i="1"/>
  <c r="F17" i="1" l="1"/>
</calcChain>
</file>

<file path=xl/sharedStrings.xml><?xml version="1.0" encoding="utf-8"?>
<sst xmlns="http://schemas.openxmlformats.org/spreadsheetml/2006/main" count="205" uniqueCount="167">
  <si>
    <t>Item</t>
  </si>
  <si>
    <t>PL Total</t>
  </si>
  <si>
    <t>PL Sênior</t>
  </si>
  <si>
    <t>PL Mezanino</t>
  </si>
  <si>
    <t>PL Subordinada Jr.</t>
  </si>
  <si>
    <t>Cedente 1</t>
  </si>
  <si>
    <t>Cedente 2</t>
  </si>
  <si>
    <t>Cedente 3</t>
  </si>
  <si>
    <t>Cedente 4</t>
  </si>
  <si>
    <t>Cedente 5</t>
  </si>
  <si>
    <t>Sacado 1</t>
  </si>
  <si>
    <t>Sacado 2</t>
  </si>
  <si>
    <t>Sacado 3</t>
  </si>
  <si>
    <t>Sacado 4</t>
  </si>
  <si>
    <t>Sacado 5</t>
  </si>
  <si>
    <t>Recompra (R$)</t>
  </si>
  <si>
    <t>Retorno Cota Subordinada</t>
  </si>
  <si>
    <t>Caixa/Disponibilidades</t>
  </si>
  <si>
    <t>Cedente 6</t>
  </si>
  <si>
    <t>Cedente 7</t>
  </si>
  <si>
    <t>Cedente 8</t>
  </si>
  <si>
    <t>Cedente 9</t>
  </si>
  <si>
    <t>Cedente 10</t>
  </si>
  <si>
    <t>Sacado 6</t>
  </si>
  <si>
    <t>Sacado 7</t>
  </si>
  <si>
    <t>Sacado 8</t>
  </si>
  <si>
    <t>Sacado 9</t>
  </si>
  <si>
    <t>Sacado 10</t>
  </si>
  <si>
    <t>Vencidos Total</t>
  </si>
  <si>
    <t>PDD Total</t>
  </si>
  <si>
    <t>Fundo Soberano</t>
  </si>
  <si>
    <t>$ Médio por cedente (*)</t>
  </si>
  <si>
    <t>Nivel de confirmação media (*)</t>
  </si>
  <si>
    <t>Numero de funcionarios (*)</t>
  </si>
  <si>
    <t xml:space="preserve"> (*) CONSOLIDADO FUNDOS </t>
  </si>
  <si>
    <t xml:space="preserve">1.525.670,64	</t>
  </si>
  <si>
    <t>Estimativa folha grupo econômico (*)</t>
  </si>
  <si>
    <t xml:space="preserve">1.750.302,34	</t>
  </si>
  <si>
    <t>Cedentes com crédito tomado (*)</t>
  </si>
  <si>
    <t>Sacados com crédito tomado (*)</t>
  </si>
  <si>
    <t>Liquidado (R$)</t>
  </si>
  <si>
    <t>0 a 5</t>
  </si>
  <si>
    <t>6 a 30</t>
  </si>
  <si>
    <t>31 a 60</t>
  </si>
  <si>
    <t>61 a 90</t>
  </si>
  <si>
    <t>91 a 120</t>
  </si>
  <si>
    <t>&gt; 120</t>
  </si>
  <si>
    <t xml:space="preserve">R$ 2.841.797,61	</t>
  </si>
  <si>
    <t>Carteira (Direitos Creditórios)</t>
  </si>
  <si>
    <r>
      <t xml:space="preserve">DADOS MENSAIS MULTIPLIKE PLUS FIDC - 42.154.687/0001-60 - </t>
    </r>
    <r>
      <rPr>
        <b/>
        <sz val="14"/>
        <color theme="1"/>
        <rFont val="Calibri"/>
        <family val="2"/>
      </rPr>
      <t>COND FECHADO</t>
    </r>
  </si>
  <si>
    <t>Taxa Média a.m (*)</t>
  </si>
  <si>
    <t>Duplicatas</t>
  </si>
  <si>
    <t>Remuneração consultoria/gestão</t>
  </si>
  <si>
    <t>APENAS CONTRATOS - MÁX 6% PL</t>
  </si>
  <si>
    <t>Volume Operado (desembolso)</t>
  </si>
  <si>
    <t>Prazo médio aquisição no mês</t>
  </si>
  <si>
    <t>MULTIPLIKE PLUS FIDC - SUBORDINADA</t>
  </si>
  <si>
    <t>CDI+ 2,45%</t>
  </si>
  <si>
    <t>CDI+ 2,75%</t>
  </si>
  <si>
    <t>MULTIPLIKE PLUS FIDC - SENIOR 7</t>
  </si>
  <si>
    <t>MULTIPLIKE PLUS FIDC - SENIOR 6</t>
  </si>
  <si>
    <t>CDI+ 3,25%</t>
  </si>
  <si>
    <t>CDI + 5,0%</t>
  </si>
  <si>
    <t>MULTIPLIKE PLUS FIDC - SENIOR 11</t>
  </si>
  <si>
    <t>CDI+ 2,10%</t>
  </si>
  <si>
    <t>MULTIPLIKE PLUS FIDC - SENIOR 10</t>
  </si>
  <si>
    <t>MULTIPLIKE PLUS FIDC - MEZANINO 3</t>
  </si>
  <si>
    <t>CDI+ 4%</t>
  </si>
  <si>
    <t xml:space="preserve"> MULTIPLIKE PLUS FIDC - MEZANINO 4</t>
  </si>
  <si>
    <t>CDI+ 4,3%</t>
  </si>
  <si>
    <t xml:space="preserve"> MULTIPLIKE PLUS FIDC - MEZANINO B</t>
  </si>
  <si>
    <t>MULTIPLIKE PLUS FIDC - MEZANINO 5</t>
  </si>
  <si>
    <t>Patrimônio das cotas</t>
  </si>
  <si>
    <t xml:space="preserve"> MULTIPLIKE PLUS FIDC - MEZANINO F</t>
  </si>
  <si>
    <t>MULTIPLIKE PLUS FIDC - SÊNIOR 12</t>
  </si>
  <si>
    <t>MULTIPLIKE PLUS FIDC - SÊNIOR 13</t>
  </si>
  <si>
    <t xml:space="preserve"> MULTIPLIKE PLUS FIDC - MEZANINO 7</t>
  </si>
  <si>
    <t>PL Sênior %</t>
  </si>
  <si>
    <t>PL Mezanino %</t>
  </si>
  <si>
    <t>PL Subordinada Jr. %</t>
  </si>
  <si>
    <t>CART. CRÉDITO (removido do regulamento)</t>
  </si>
  <si>
    <t>MULTIPLIKE PLUS FIDC - SÊNIOR 14</t>
  </si>
  <si>
    <t xml:space="preserve"> MULTIPLIKE PLUS FIDC - MEZANINO 8</t>
  </si>
  <si>
    <t>Concentrações Cedentes Geral (R$)</t>
  </si>
  <si>
    <t>Concentrações Cedentes NCC/CCB (R$)</t>
  </si>
  <si>
    <t>Maior cedente (máx 3,5%)</t>
  </si>
  <si>
    <t>Somatória 10 maiores Cedente (máx 20%)</t>
  </si>
  <si>
    <t xml:space="preserve"> MULTIPLIKE PLUS FIDC - MEZANINO 9</t>
  </si>
  <si>
    <t>MULTIPLIKE PLUS FIDC - SENIOR 15</t>
  </si>
  <si>
    <t>Somatória 20 maiores Sacados (máx 15%) Excluidos CCB/NCC</t>
  </si>
  <si>
    <t>Somatória 50 maiores Sacados (máx 20%) Excluidos CCB/NCC</t>
  </si>
  <si>
    <t>Concentrações Sacados Geral (R$)</t>
  </si>
  <si>
    <t>Garantia CCB/NCC - Mín 50% sobre a carteira de CCB/NCC</t>
  </si>
  <si>
    <t>678​</t>
  </si>
  <si>
    <t>483​</t>
  </si>
  <si>
    <t>448​</t>
  </si>
  <si>
    <t>437​</t>
  </si>
  <si>
    <t>447​</t>
  </si>
  <si>
    <t>430​</t>
  </si>
  <si>
    <t>418​</t>
  </si>
  <si>
    <t>417​</t>
  </si>
  <si>
    <t>427​</t>
  </si>
  <si>
    <t>446​</t>
  </si>
  <si>
    <t>442​</t>
  </si>
  <si>
    <t>473​</t>
  </si>
  <si>
    <t>482​</t>
  </si>
  <si>
    <t>506​</t>
  </si>
  <si>
    <t>493​</t>
  </si>
  <si>
    <t>509​</t>
  </si>
  <si>
    <t>513​</t>
  </si>
  <si>
    <t>542​</t>
  </si>
  <si>
    <t>548​</t>
  </si>
  <si>
    <t>557​</t>
  </si>
  <si>
    <t>551​</t>
  </si>
  <si>
    <t>552​</t>
  </si>
  <si>
    <t>565​</t>
  </si>
  <si>
    <t>600​</t>
  </si>
  <si>
    <t>602​</t>
  </si>
  <si>
    <t>605​</t>
  </si>
  <si>
    <t>626​</t>
  </si>
  <si>
    <t>644​</t>
  </si>
  <si>
    <t>656​</t>
  </si>
  <si>
    <t>658​</t>
  </si>
  <si>
    <t>MULTIPLIKE PLUS FIDC - SENIOR 16</t>
  </si>
  <si>
    <t xml:space="preserve"> MULTIPLIKE PLUS FIDC - MEZANINO 10</t>
  </si>
  <si>
    <t xml:space="preserve"> MULTIPLIKE PLUS FIDC - MEZANINO 11</t>
  </si>
  <si>
    <t xml:space="preserve"> MULTIPLIKE PLUS FIDC - MEZANINO 12</t>
  </si>
  <si>
    <t>MULTIPLIKE PLUS FIDC - SENIOR 17</t>
  </si>
  <si>
    <t>Prazo médio geral da carteira de Direitos Creditórios</t>
  </si>
  <si>
    <t>MULTIPLIKE PLUS FIDC - SENIOR 18</t>
  </si>
  <si>
    <t xml:space="preserve"> MULTIPLIKE PLUS FIDC - MEZANINO 13</t>
  </si>
  <si>
    <t xml:space="preserve"> MULTIPLIKE PLUS FIDC - MEZANINO 14</t>
  </si>
  <si>
    <t xml:space="preserve"> MULTIPLIKE PLUS FIDC - MEZANINO 15</t>
  </si>
  <si>
    <t>MULTIPLIKE PLUS FIDC - SENIOR 20</t>
  </si>
  <si>
    <t>MULTIPLIKE PLUS FIDC - SENIOR 19</t>
  </si>
  <si>
    <t>CCB/NCC/CONTRATOS - MÁX 80% PL</t>
  </si>
  <si>
    <t>Cedentes</t>
  </si>
  <si>
    <t>Sacados</t>
  </si>
  <si>
    <t>SP</t>
  </si>
  <si>
    <t>PR</t>
  </si>
  <si>
    <t>SC</t>
  </si>
  <si>
    <t>MG</t>
  </si>
  <si>
    <t>PI</t>
  </si>
  <si>
    <t>MT</t>
  </si>
  <si>
    <t>BA</t>
  </si>
  <si>
    <t>PA</t>
  </si>
  <si>
    <t>RS</t>
  </si>
  <si>
    <t>RJ</t>
  </si>
  <si>
    <t>CE</t>
  </si>
  <si>
    <t>MS</t>
  </si>
  <si>
    <t>GO</t>
  </si>
  <si>
    <t>AM</t>
  </si>
  <si>
    <t>ES</t>
  </si>
  <si>
    <t>RO</t>
  </si>
  <si>
    <t>PE</t>
  </si>
  <si>
    <t>AL</t>
  </si>
  <si>
    <t>DF</t>
  </si>
  <si>
    <t>RN</t>
  </si>
  <si>
    <t>SE</t>
  </si>
  <si>
    <t>PB</t>
  </si>
  <si>
    <t>MA</t>
  </si>
  <si>
    <t>TO</t>
  </si>
  <si>
    <t>AC</t>
  </si>
  <si>
    <t>AP</t>
  </si>
  <si>
    <t>RR</t>
  </si>
  <si>
    <t>MULTIPLIKE PLUS FIDC - SENIOR 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</si>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</sst>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\-yy;@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name val="Calibri"/>
      <family val="2"/>
    </font>
    <font>
      <sz val="10"/>
      <color rgb="FF000000"/>
      <name val="Segoe U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6">
    <xf numFmtId="0" fontId="0" fillId="0" borderId="0" xfId="0"/>
    <xf numFmtId="4" fontId="3" fillId="0" borderId="1" xfId="0" applyNumberFormat="1" applyFont="1" applyBorder="1" applyAlignment="1">
      <alignment horizontal="center" vertical="center"/>
    </xf>
    <xf numFmtId="10" fontId="3" fillId="0" borderId="1" xfId="1" applyNumberFormat="1" applyFont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2" fillId="0" borderId="12" xfId="1" applyNumberFormat="1" applyFont="1" applyBorder="1" applyAlignment="1">
      <alignment horizontal="left" vertical="center"/>
    </xf>
    <xf numFmtId="49" fontId="2" fillId="2" borderId="12" xfId="1" applyNumberFormat="1" applyFont="1" applyFill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4" fillId="0" borderId="12" xfId="1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/>
    </xf>
    <xf numFmtId="49" fontId="2" fillId="2" borderId="12" xfId="4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0" fontId="3" fillId="0" borderId="0" xfId="1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10" fontId="3" fillId="0" borderId="0" xfId="1" applyNumberFormat="1" applyFont="1" applyAlignment="1">
      <alignment horizontal="center"/>
    </xf>
    <xf numFmtId="10" fontId="3" fillId="0" borderId="0" xfId="1" applyNumberFormat="1" applyFont="1" applyBorder="1" applyAlignment="1">
      <alignment horizontal="center" vertical="center"/>
    </xf>
    <xf numFmtId="10" fontId="3" fillId="0" borderId="10" xfId="1" applyNumberFormat="1" applyFont="1" applyBorder="1" applyAlignment="1">
      <alignment horizontal="center" vertical="center"/>
    </xf>
    <xf numFmtId="10" fontId="0" fillId="0" borderId="0" xfId="1" applyNumberFormat="1" applyFont="1" applyAlignment="1">
      <alignment horizontal="center"/>
    </xf>
    <xf numFmtId="10" fontId="3" fillId="2" borderId="10" xfId="1" applyNumberFormat="1" applyFont="1" applyFill="1" applyBorder="1" applyAlignment="1">
      <alignment horizontal="center" vertical="center"/>
    </xf>
    <xf numFmtId="44" fontId="3" fillId="0" borderId="0" xfId="4" applyFont="1" applyBorder="1" applyAlignment="1">
      <alignment horizontal="center" vertical="center"/>
    </xf>
    <xf numFmtId="44" fontId="3" fillId="0" borderId="10" xfId="4" applyFont="1" applyBorder="1" applyAlignment="1">
      <alignment horizontal="center" vertical="center"/>
    </xf>
    <xf numFmtId="44" fontId="3" fillId="0" borderId="1" xfId="4" applyFont="1" applyBorder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44" fontId="3" fillId="2" borderId="10" xfId="4" applyFont="1" applyFill="1" applyBorder="1" applyAlignment="1">
      <alignment horizontal="center" vertical="center"/>
    </xf>
    <xf numFmtId="44" fontId="3" fillId="2" borderId="1" xfId="4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/>
    </xf>
    <xf numFmtId="10" fontId="3" fillId="0" borderId="6" xfId="1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4" fontId="3" fillId="0" borderId="0" xfId="4" applyFont="1" applyAlignment="1">
      <alignment horizontal="center"/>
    </xf>
    <xf numFmtId="44" fontId="3" fillId="0" borderId="0" xfId="4" applyFont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44" fontId="0" fillId="0" borderId="0" xfId="4" applyFont="1" applyAlignment="1">
      <alignment horizontal="center"/>
    </xf>
    <xf numFmtId="165" fontId="3" fillId="0" borderId="1" xfId="1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" fontId="3" fillId="0" borderId="10" xfId="4" applyNumberFormat="1" applyFont="1" applyBorder="1" applyAlignment="1">
      <alignment horizontal="center" vertical="center"/>
    </xf>
    <xf numFmtId="1" fontId="3" fillId="0" borderId="1" xfId="4" applyNumberFormat="1" applyFont="1" applyBorder="1" applyAlignment="1">
      <alignment horizontal="center" vertical="center"/>
    </xf>
    <xf numFmtId="1" fontId="3" fillId="0" borderId="0" xfId="1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2" fontId="3" fillId="2" borderId="10" xfId="4" applyNumberFormat="1" applyFont="1" applyFill="1" applyBorder="1" applyAlignment="1">
      <alignment horizontal="center" vertical="center"/>
    </xf>
    <xf numFmtId="2" fontId="3" fillId="2" borderId="1" xfId="4" applyNumberFormat="1" applyFont="1" applyFill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2" fontId="3" fillId="0" borderId="10" xfId="4" applyNumberFormat="1" applyFont="1" applyBorder="1" applyAlignment="1">
      <alignment horizontal="center" vertical="center"/>
    </xf>
    <xf numFmtId="2" fontId="3" fillId="0" borderId="1" xfId="4" applyNumberFormat="1" applyFont="1" applyBorder="1" applyAlignment="1">
      <alignment horizontal="center" vertical="center"/>
    </xf>
    <xf numFmtId="44" fontId="2" fillId="2" borderId="10" xfId="4" applyFont="1" applyFill="1" applyBorder="1" applyAlignment="1">
      <alignment horizontal="center" vertical="center"/>
    </xf>
    <xf numFmtId="44" fontId="2" fillId="2" borderId="1" xfId="4" applyFont="1" applyFill="1" applyBorder="1" applyAlignment="1">
      <alignment horizontal="center" vertical="center"/>
    </xf>
    <xf numFmtId="10" fontId="2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44" fontId="2" fillId="0" borderId="10" xfId="4" applyFont="1" applyBorder="1" applyAlignment="1">
      <alignment horizontal="center" vertical="center"/>
    </xf>
    <xf numFmtId="44" fontId="2" fillId="0" borderId="1" xfId="4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10" fontId="3" fillId="0" borderId="9" xfId="1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44" fontId="3" fillId="0" borderId="4" xfId="4" applyFont="1" applyBorder="1" applyAlignment="1">
      <alignment horizont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49" fontId="6" fillId="0" borderId="10" xfId="4" applyNumberFormat="1" applyFont="1" applyBorder="1" applyAlignment="1">
      <alignment horizontal="left" vertical="center"/>
    </xf>
    <xf numFmtId="49" fontId="6" fillId="2" borderId="10" xfId="4" applyNumberFormat="1" applyFont="1" applyFill="1" applyBorder="1" applyAlignment="1">
      <alignment horizontal="left" vertical="center"/>
    </xf>
    <xf numFmtId="49" fontId="4" fillId="2" borderId="12" xfId="4" applyNumberFormat="1" applyFont="1" applyFill="1" applyBorder="1" applyAlignment="1">
      <alignment horizontal="left" vertical="center"/>
    </xf>
    <xf numFmtId="49" fontId="4" fillId="0" borderId="12" xfId="4" applyNumberFormat="1" applyFont="1" applyBorder="1" applyAlignment="1">
      <alignment horizontal="left" vertical="center"/>
    </xf>
    <xf numFmtId="49" fontId="2" fillId="0" borderId="12" xfId="4" applyNumberFormat="1" applyFont="1" applyBorder="1" applyAlignment="1">
      <alignment horizontal="left" vertical="center"/>
    </xf>
    <xf numFmtId="49" fontId="2" fillId="2" borderId="2" xfId="4" applyNumberFormat="1" applyFont="1" applyFill="1" applyBorder="1" applyAlignment="1">
      <alignment horizontal="left" vertical="center"/>
    </xf>
    <xf numFmtId="49" fontId="6" fillId="0" borderId="14" xfId="4" applyNumberFormat="1" applyFont="1" applyBorder="1" applyAlignment="1">
      <alignment horizontal="left" vertical="center"/>
    </xf>
    <xf numFmtId="44" fontId="3" fillId="0" borderId="15" xfId="4" applyFont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44" fontId="3" fillId="0" borderId="0" xfId="4" applyFont="1" applyBorder="1" applyAlignment="1">
      <alignment horizontal="center"/>
    </xf>
    <xf numFmtId="44" fontId="3" fillId="0" borderId="9" xfId="4" applyFont="1" applyBorder="1" applyAlignment="1">
      <alignment horizontal="center"/>
    </xf>
    <xf numFmtId="44" fontId="3" fillId="0" borderId="6" xfId="4" applyFont="1" applyBorder="1" applyAlignment="1">
      <alignment horizontal="center"/>
    </xf>
    <xf numFmtId="44" fontId="3" fillId="0" borderId="7" xfId="4" applyFont="1" applyBorder="1" applyAlignment="1">
      <alignment horizontal="center"/>
    </xf>
    <xf numFmtId="10" fontId="3" fillId="2" borderId="11" xfId="1" applyNumberFormat="1" applyFont="1" applyFill="1" applyBorder="1" applyAlignment="1">
      <alignment horizontal="center" vertical="center"/>
    </xf>
    <xf numFmtId="10" fontId="3" fillId="0" borderId="11" xfId="1" applyNumberFormat="1" applyFont="1" applyBorder="1" applyAlignment="1">
      <alignment horizontal="center" vertical="center"/>
    </xf>
    <xf numFmtId="8" fontId="3" fillId="0" borderId="1" xfId="4" applyNumberFormat="1" applyFont="1" applyBorder="1" applyAlignment="1">
      <alignment horizontal="center" vertical="center"/>
    </xf>
    <xf numFmtId="8" fontId="3" fillId="2" borderId="1" xfId="4" applyNumberFormat="1" applyFont="1" applyFill="1" applyBorder="1" applyAlignment="1">
      <alignment horizontal="center" vertical="center"/>
    </xf>
    <xf numFmtId="49" fontId="6" fillId="2" borderId="16" xfId="4" applyNumberFormat="1" applyFont="1" applyFill="1" applyBorder="1" applyAlignment="1">
      <alignment horizontal="left" vertical="center"/>
    </xf>
    <xf numFmtId="44" fontId="3" fillId="2" borderId="17" xfId="4" applyFont="1" applyFill="1" applyBorder="1" applyAlignment="1">
      <alignment horizontal="center" vertical="center"/>
    </xf>
    <xf numFmtId="44" fontId="3" fillId="0" borderId="4" xfId="4" applyFont="1" applyBorder="1" applyAlignment="1">
      <alignment horizontal="center" vertical="center"/>
    </xf>
    <xf numFmtId="44" fontId="3" fillId="0" borderId="5" xfId="4" applyFont="1" applyBorder="1" applyAlignment="1">
      <alignment horizontal="center" vertical="center"/>
    </xf>
    <xf numFmtId="49" fontId="6" fillId="0" borderId="18" xfId="4" applyNumberFormat="1" applyFont="1" applyFill="1" applyBorder="1" applyAlignment="1">
      <alignment horizontal="left" vertical="center"/>
    </xf>
    <xf numFmtId="44" fontId="3" fillId="0" borderId="19" xfId="4" applyFont="1" applyFill="1" applyBorder="1" applyAlignment="1">
      <alignment horizontal="center" vertical="center"/>
    </xf>
    <xf numFmtId="44" fontId="3" fillId="0" borderId="0" xfId="4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10" fontId="3" fillId="0" borderId="13" xfId="1" applyNumberFormat="1" applyFont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 vertical="center"/>
    </xf>
  </cellXfs>
  <cellStyles count="7">
    <cellStyle name="Moeda" xfId="4" builtinId="4"/>
    <cellStyle name="Moeda 2" xfId="6" xr:uid="{ED1B6273-39E6-4989-8FBC-FA2B502F0CC2}"/>
    <cellStyle name="Normal" xfId="0" builtinId="0"/>
    <cellStyle name="Normal 2" xfId="3" xr:uid="{177D5FB9-99F2-40BA-9807-6020DD35EB33}"/>
    <cellStyle name="Porcentagem" xfId="1" builtinId="5"/>
    <cellStyle name="Vírgula 2" xfId="2" xr:uid="{D370778A-F517-4E0C-8447-35B5519AEDA4}"/>
    <cellStyle name="Vírgula 2 2" xfId="5" xr:uid="{36D6ED0D-28F0-48D8-9CFF-1AE95C3DC4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424005</xdr:colOff>
      <xdr:row>0</xdr:row>
      <xdr:rowOff>70721</xdr:rowOff>
    </xdr:from>
    <xdr:to>
      <xdr:col>0</xdr:col>
      <xdr:colOff>2171634</xdr:colOff>
      <xdr:row>1</xdr:row>
      <xdr:rowOff>581057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C33127-C0C0-47D1-BCAC-199B389F04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6" t="11364" r="11232" b="12108"/>
        <a:stretch/>
      </xdr:blipFill>
      <xdr:spPr>
        <a:xfrm>
          <a:off x="424005" y="70721"/>
          <a:ext cx="1747629" cy="675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S106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F4" sqref="BF4"/>
    </sheetView>
  </sheetViews>
  <sheetFormatPr defaultColWidth="12.140625" defaultRowHeight="12.75" x14ac:dyDescent="0.2"/>
  <cols>
    <col min="1" max="1" width="49.42578125" style="13" bestFit="1" customWidth="1"/>
    <col min="2" max="2" width="17" style="14" hidden="1" customWidth="1"/>
    <col min="3" max="10" width="16" style="14" hidden="1" customWidth="1"/>
    <col min="11" max="42" width="17" style="14" hidden="1" customWidth="1"/>
    <col min="43" max="46" width="18.5703125" style="14" hidden="1" customWidth="1"/>
    <col min="47" max="53" width="18.5703125" style="14" bestFit="1" customWidth="1"/>
    <col min="54" max="58" width="18.5703125" style="14" customWidth="1"/>
    <col min="59" max="59" width="6.7109375" style="18" bestFit="1" customWidth="1"/>
    <col min="60" max="60" width="4.140625" style="14" customWidth="1"/>
    <col min="61" max="61" width="6" style="14" bestFit="1" customWidth="1"/>
    <col min="62" max="62" width="8.42578125" style="14" bestFit="1" customWidth="1"/>
    <col min="63" max="63" width="5" style="14" customWidth="1"/>
    <col min="64" max="64" width="6" style="14" bestFit="1" customWidth="1"/>
    <col min="65" max="65" width="7" style="14" bestFit="1" customWidth="1"/>
    <col min="66" max="66" width="16" style="14" bestFit="1" customWidth="1"/>
    <col min="67" max="72" width="12.140625" style="14"/>
    <col min="73" max="73" width="13.85546875" style="14" bestFit="1" customWidth="1"/>
    <col min="74" max="16384" width="12.140625" style="14"/>
  </cols>
  <sheetData>
    <row r="1" spans="1:71" x14ac:dyDescent="0.2">
      <c r="A1" s="102"/>
      <c r="B1" s="96" t="s">
        <v>49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8"/>
    </row>
    <row r="2" spans="1:71" ht="48" customHeight="1" thickBot="1" x14ac:dyDescent="0.25">
      <c r="A2" s="103"/>
      <c r="B2" s="99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1"/>
    </row>
    <row r="3" spans="1:71" s="4" customFormat="1" x14ac:dyDescent="0.25">
      <c r="A3" s="6" t="s">
        <v>0</v>
      </c>
      <c r="B3" s="5">
        <v>44470</v>
      </c>
      <c r="C3" s="79">
        <v>44501</v>
      </c>
      <c r="D3" s="79">
        <v>44531</v>
      </c>
      <c r="E3" s="79">
        <v>44562</v>
      </c>
      <c r="F3" s="79">
        <v>44593</v>
      </c>
      <c r="G3" s="79">
        <v>44621</v>
      </c>
      <c r="H3" s="79">
        <v>44652</v>
      </c>
      <c r="I3" s="79">
        <v>44682</v>
      </c>
      <c r="J3" s="79">
        <v>44713</v>
      </c>
      <c r="K3" s="79">
        <v>44743</v>
      </c>
      <c r="L3" s="79">
        <v>44774</v>
      </c>
      <c r="M3" s="79">
        <v>44805</v>
      </c>
      <c r="N3" s="79">
        <v>44835</v>
      </c>
      <c r="O3" s="79">
        <v>44866</v>
      </c>
      <c r="P3" s="79">
        <v>44896</v>
      </c>
      <c r="Q3" s="79">
        <v>44927</v>
      </c>
      <c r="R3" s="79">
        <v>44958</v>
      </c>
      <c r="S3" s="79">
        <v>44986</v>
      </c>
      <c r="T3" s="79">
        <v>45017</v>
      </c>
      <c r="U3" s="79">
        <v>45047</v>
      </c>
      <c r="V3" s="79">
        <v>45078</v>
      </c>
      <c r="W3" s="79">
        <v>45108</v>
      </c>
      <c r="X3" s="79">
        <v>45139</v>
      </c>
      <c r="Y3" s="79">
        <v>45170</v>
      </c>
      <c r="Z3" s="79">
        <v>45200</v>
      </c>
      <c r="AA3" s="79">
        <v>45231</v>
      </c>
      <c r="AB3" s="79">
        <v>45261</v>
      </c>
      <c r="AC3" s="79">
        <v>45292</v>
      </c>
      <c r="AD3" s="79">
        <v>45323</v>
      </c>
      <c r="AE3" s="79">
        <v>45352</v>
      </c>
      <c r="AF3" s="79">
        <v>45383</v>
      </c>
      <c r="AG3" s="79">
        <v>45413</v>
      </c>
      <c r="AH3" s="79">
        <v>45444</v>
      </c>
      <c r="AI3" s="79">
        <v>45474</v>
      </c>
      <c r="AJ3" s="79">
        <v>45505</v>
      </c>
      <c r="AK3" s="79">
        <v>45536</v>
      </c>
      <c r="AL3" s="79">
        <v>45566</v>
      </c>
      <c r="AM3" s="79">
        <v>45597</v>
      </c>
      <c r="AN3" s="79">
        <v>45627</v>
      </c>
      <c r="AO3" s="79">
        <v>45658</v>
      </c>
      <c r="AP3" s="79">
        <v>45689</v>
      </c>
      <c r="AQ3" s="79">
        <v>45717</v>
      </c>
      <c r="AR3" s="79">
        <v>45748</v>
      </c>
      <c r="AS3" s="79">
        <v>45778</v>
      </c>
      <c r="AT3" s="79">
        <v>45809</v>
      </c>
      <c r="AU3" s="79">
        <v>45839</v>
      </c>
      <c r="AV3" s="79">
        <v>45870</v>
      </c>
      <c r="AW3" s="79">
        <v>45901</v>
      </c>
      <c r="AX3" s="79">
        <v>45931</v>
      </c>
      <c r="AY3" s="79">
        <v>45962</v>
      </c>
      <c r="AZ3" s="79">
        <v>45992</v>
      </c>
      <c r="BA3" s="79">
        <v>46023</v>
      </c>
      <c r="BB3" s="79">
        <v>46054</v>
      </c>
      <c r="BC3" s="79">
        <v>46082</v>
      </c>
      <c r="BD3" s="79">
        <v>46113</v>
      </c>
      <c r="BE3" s="79">
        <v>46143</v>
      </c>
      <c r="BF3" s="79">
        <v>46174</v>
      </c>
      <c r="BG3" s="79"/>
      <c r="BH3" s="79"/>
      <c r="BI3" s="79">
        <v>46174</v>
      </c>
      <c r="BJ3" s="79" t="s">
        <v>136</v>
      </c>
      <c r="BK3" s="79"/>
      <c r="BL3" s="79">
        <v>46174</v>
      </c>
      <c r="BM3" s="79" t="s">
        <v>137</v>
      </c>
    </row>
    <row r="4" spans="1:71" s="36" customFormat="1" x14ac:dyDescent="0.2">
      <c r="A4" s="73" t="s">
        <v>1</v>
      </c>
      <c r="B4" s="27">
        <v>32549923.82</v>
      </c>
      <c r="C4" s="28">
        <v>37385263.989999995</v>
      </c>
      <c r="D4" s="28">
        <v>48462192.710000001</v>
      </c>
      <c r="E4" s="28">
        <v>49523994.950000003</v>
      </c>
      <c r="F4" s="28">
        <v>50890775.890000001</v>
      </c>
      <c r="G4" s="28">
        <v>57390775.99000001</v>
      </c>
      <c r="H4" s="28">
        <v>59388347.93</v>
      </c>
      <c r="I4" s="28">
        <v>88930514.850000009</v>
      </c>
      <c r="J4" s="28">
        <v>90308092.550000012</v>
      </c>
      <c r="K4" s="28">
        <v>191800530.84</v>
      </c>
      <c r="L4" s="28">
        <v>279553042.41000003</v>
      </c>
      <c r="M4" s="28">
        <v>313227019.50999999</v>
      </c>
      <c r="N4" s="28">
        <v>317546022.13</v>
      </c>
      <c r="O4" s="28">
        <v>322058846.29999995</v>
      </c>
      <c r="P4" s="28">
        <v>327107411.11000001</v>
      </c>
      <c r="Q4" s="28">
        <v>332292491.31</v>
      </c>
      <c r="R4" s="28">
        <v>336692970.63999999</v>
      </c>
      <c r="S4" s="28">
        <v>343785568.69</v>
      </c>
      <c r="T4" s="28">
        <v>347021707.63999999</v>
      </c>
      <c r="U4" s="28">
        <v>352321884.56</v>
      </c>
      <c r="V4" s="28">
        <v>388818285.71000004</v>
      </c>
      <c r="W4" s="28">
        <v>393232426.19</v>
      </c>
      <c r="X4" s="28">
        <v>398353762.27999997</v>
      </c>
      <c r="Y4" s="28">
        <v>403154852.70999998</v>
      </c>
      <c r="Z4" s="28">
        <v>408133698.69999999</v>
      </c>
      <c r="AA4" s="28">
        <v>415065714.08999997</v>
      </c>
      <c r="AB4" s="28">
        <v>431221695.97999996</v>
      </c>
      <c r="AC4" s="28">
        <v>436619784.04000002</v>
      </c>
      <c r="AD4" s="28">
        <v>470294890.86000001</v>
      </c>
      <c r="AE4" s="28">
        <v>549571106.11000001</v>
      </c>
      <c r="AF4" s="28">
        <v>555295742.14999998</v>
      </c>
      <c r="AG4" s="28">
        <v>621472626.39999998</v>
      </c>
      <c r="AH4" s="28">
        <v>640059295.69000006</v>
      </c>
      <c r="AI4" s="28">
        <v>646960619.26999998</v>
      </c>
      <c r="AJ4" s="28">
        <v>695456439.28999996</v>
      </c>
      <c r="AK4" s="28">
        <v>710842533.10000014</v>
      </c>
      <c r="AL4" s="28">
        <v>749052110.74000001</v>
      </c>
      <c r="AM4" s="28">
        <v>898009141.74000001</v>
      </c>
      <c r="AN4" s="28">
        <v>921310227.97000003</v>
      </c>
      <c r="AO4" s="28">
        <v>931805416.58000004</v>
      </c>
      <c r="AP4" s="28">
        <f>AP5+AP7+AP9</f>
        <v>974013368.44000006</v>
      </c>
      <c r="AQ4" s="28">
        <v>1058443642.8200001</v>
      </c>
      <c r="AR4" s="28">
        <v>1102746963.9200001</v>
      </c>
      <c r="AS4" s="28">
        <f t="shared" ref="AS4:AY4" si="0">AS5+AS7+AS9</f>
        <v>1213950211.0799999</v>
      </c>
      <c r="AT4" s="28">
        <f t="shared" si="0"/>
        <v>1294577802.4100001</v>
      </c>
      <c r="AU4" s="28">
        <f t="shared" si="0"/>
        <v>1375086000.0999999</v>
      </c>
      <c r="AV4" s="28">
        <f t="shared" si="0"/>
        <v>1400499766.9499998</v>
      </c>
      <c r="AW4" s="28">
        <f t="shared" si="0"/>
        <v>1374926501.22</v>
      </c>
      <c r="AX4" s="28">
        <f t="shared" si="0"/>
        <v>1593599116.98</v>
      </c>
      <c r="AY4" s="28">
        <f t="shared" si="0"/>
        <v>1759077487.1900001</v>
      </c>
      <c r="AZ4" s="28">
        <v>1788565052.78</v>
      </c>
      <c r="BA4" s="28">
        <f t="shared" ref="BA4:BF4" si="1">BA5+BA7+BA9</f>
        <v>1755654821.26</v>
      </c>
      <c r="BB4" s="28">
        <f t="shared" si="1"/>
        <v>1902743581.1900003</v>
      </c>
      <c r="BC4" s="28">
        <f t="shared" si="1"/>
        <v>2173763095.5700002</v>
      </c>
      <c r="BD4" s="28">
        <f t="shared" si="1"/>
        <v>2197045366.4500003</v>
      </c>
      <c r="BE4" s="28">
        <f t="shared" si="1"/>
        <v>2133238063.5599999</v>
      </c>
      <c r="BF4" s="28">
        <f t="shared" si="1"/>
        <v>2118132225.3299999</v>
      </c>
      <c r="BG4" s="66"/>
      <c r="BH4" s="23"/>
      <c r="BI4" s="41" t="s">
        <v>138</v>
      </c>
      <c r="BJ4" s="3">
        <v>0.26590271569311374</v>
      </c>
      <c r="BK4" s="40"/>
      <c r="BL4" s="41" t="s">
        <v>138</v>
      </c>
      <c r="BM4" s="85">
        <v>0.24183998114432997</v>
      </c>
    </row>
    <row r="5" spans="1:71" s="36" customFormat="1" ht="15" x14ac:dyDescent="0.25">
      <c r="A5" s="74" t="s">
        <v>2</v>
      </c>
      <c r="B5" s="24">
        <v>19193647.199999999</v>
      </c>
      <c r="C5" s="25">
        <v>23392552.129999999</v>
      </c>
      <c r="D5" s="25">
        <v>28381181.039999999</v>
      </c>
      <c r="E5" s="25">
        <v>28714889.039999999</v>
      </c>
      <c r="F5" s="25">
        <v>29077718.030000001</v>
      </c>
      <c r="G5" s="25">
        <v>34482064.630000003</v>
      </c>
      <c r="H5" s="25">
        <v>34969229.82</v>
      </c>
      <c r="I5" s="25">
        <v>35173570.240000002</v>
      </c>
      <c r="J5" s="25">
        <v>35462894.090000004</v>
      </c>
      <c r="K5" s="25">
        <v>107186270.97</v>
      </c>
      <c r="L5" s="25">
        <v>167363711.07000002</v>
      </c>
      <c r="M5" s="25">
        <v>184275664.62</v>
      </c>
      <c r="N5" s="25">
        <v>186400078.96000001</v>
      </c>
      <c r="O5" s="25">
        <v>188548569.03999999</v>
      </c>
      <c r="P5" s="25">
        <v>190971338.40000001</v>
      </c>
      <c r="Q5" s="25">
        <v>193551358.5</v>
      </c>
      <c r="R5" s="25">
        <v>195523549.75</v>
      </c>
      <c r="S5" s="25">
        <v>198163573.53999999</v>
      </c>
      <c r="T5" s="25">
        <v>198518388.28</v>
      </c>
      <c r="U5" s="25">
        <v>199368038.59</v>
      </c>
      <c r="V5" s="25">
        <v>200061882.05000001</v>
      </c>
      <c r="W5" s="25">
        <v>200728948.72</v>
      </c>
      <c r="X5" s="25">
        <v>201560058.40000001</v>
      </c>
      <c r="Y5" s="25">
        <v>201947346.72</v>
      </c>
      <c r="Z5" s="25">
        <v>202011003.46000001</v>
      </c>
      <c r="AA5" s="25">
        <v>203628193.86000001</v>
      </c>
      <c r="AB5" s="25">
        <v>212855104.38999999</v>
      </c>
      <c r="AC5" s="25">
        <v>213271195.25</v>
      </c>
      <c r="AD5" s="25">
        <v>242464842.72</v>
      </c>
      <c r="AE5" s="25">
        <v>316927043.97000003</v>
      </c>
      <c r="AF5" s="25">
        <v>318218603.30000001</v>
      </c>
      <c r="AG5" s="25">
        <v>372301066.19999999</v>
      </c>
      <c r="AH5" s="25">
        <v>378677356.70999998</v>
      </c>
      <c r="AI5" s="25">
        <v>380652273.75999999</v>
      </c>
      <c r="AJ5" s="25">
        <v>414997791.61000001</v>
      </c>
      <c r="AK5" s="25">
        <v>425415577.35000002</v>
      </c>
      <c r="AL5" s="25">
        <v>444647677.12</v>
      </c>
      <c r="AM5" s="25">
        <v>537680596.46000004</v>
      </c>
      <c r="AN5" s="25">
        <v>551459418.63</v>
      </c>
      <c r="AO5" s="25">
        <v>554861596.83000004</v>
      </c>
      <c r="AP5" s="25">
        <v>576786309.84000003</v>
      </c>
      <c r="AQ5" s="25">
        <v>634071544.57000005</v>
      </c>
      <c r="AR5" s="25">
        <v>653246153.74000001</v>
      </c>
      <c r="AS5" s="25">
        <v>726700396.14999998</v>
      </c>
      <c r="AT5" s="25">
        <v>751113422.88999999</v>
      </c>
      <c r="AU5" s="25">
        <v>818054766.62</v>
      </c>
      <c r="AV5" s="25">
        <v>828838039.05000007</v>
      </c>
      <c r="AW5" s="25">
        <v>801635901.5</v>
      </c>
      <c r="AX5" s="25">
        <v>951675870.23000002</v>
      </c>
      <c r="AY5" s="25">
        <v>1048828982.29</v>
      </c>
      <c r="AZ5" s="25">
        <v>1061738329.65</v>
      </c>
      <c r="BA5" s="25">
        <v>1026588108.76</v>
      </c>
      <c r="BB5" s="25">
        <v>1110065853.0400002</v>
      </c>
      <c r="BC5" s="25">
        <v>1298160522.2</v>
      </c>
      <c r="BD5" s="25">
        <v>1299931890.8800001</v>
      </c>
      <c r="BE5" s="25">
        <v>1241710892.03</v>
      </c>
      <c r="BF5" s="25">
        <v>1223083790.3599999</v>
      </c>
      <c r="BG5" s="66">
        <f>BF5/$BF$4</f>
        <v>0.57743505137855422</v>
      </c>
      <c r="BH5" s="23"/>
      <c r="BI5" s="39" t="s">
        <v>140</v>
      </c>
      <c r="BJ5" s="2">
        <v>0.15468035873530661</v>
      </c>
      <c r="BK5" s="40"/>
      <c r="BL5" s="39" t="s">
        <v>140</v>
      </c>
      <c r="BM5" s="86">
        <v>0.14653275737067897</v>
      </c>
      <c r="BN5" s="38"/>
    </row>
    <row r="6" spans="1:71" s="15" customFormat="1" ht="15" x14ac:dyDescent="0.25">
      <c r="A6" s="7" t="s">
        <v>77</v>
      </c>
      <c r="B6" s="20">
        <f>B5/B4</f>
        <v>0.58966796070369421</v>
      </c>
      <c r="C6" s="2">
        <f>C5/C4</f>
        <v>0.62571584719201556</v>
      </c>
      <c r="D6" s="2">
        <f t="shared" ref="D6:AN6" si="2">D5/D4</f>
        <v>0.58563551199249897</v>
      </c>
      <c r="E6" s="2">
        <f t="shared" si="2"/>
        <v>0.57981770390274212</v>
      </c>
      <c r="F6" s="2">
        <f t="shared" si="2"/>
        <v>0.57137501878240671</v>
      </c>
      <c r="G6" s="2">
        <f t="shared" si="2"/>
        <v>0.60082938477793524</v>
      </c>
      <c r="H6" s="2">
        <f t="shared" si="2"/>
        <v>0.58882307790776767</v>
      </c>
      <c r="I6" s="2">
        <f t="shared" si="2"/>
        <v>0.39551744751874668</v>
      </c>
      <c r="J6" s="2">
        <f t="shared" si="2"/>
        <v>0.39268788752642081</v>
      </c>
      <c r="K6" s="2">
        <f t="shared" si="2"/>
        <v>0.55884241039674065</v>
      </c>
      <c r="L6" s="2">
        <f t="shared" si="2"/>
        <v>0.59868320382841655</v>
      </c>
      <c r="M6" s="2">
        <f t="shared" si="2"/>
        <v>0.58831343767301303</v>
      </c>
      <c r="N6" s="2">
        <f t="shared" si="2"/>
        <v>0.58700177602505055</v>
      </c>
      <c r="O6" s="2">
        <f t="shared" si="2"/>
        <v>0.58544757023803573</v>
      </c>
      <c r="P6" s="2">
        <f t="shared" si="2"/>
        <v>0.583818439796156</v>
      </c>
      <c r="Q6" s="2">
        <f t="shared" si="2"/>
        <v>0.58247286219727856</v>
      </c>
      <c r="R6" s="2">
        <f t="shared" si="2"/>
        <v>0.58071764723314745</v>
      </c>
      <c r="S6" s="2">
        <f t="shared" si="2"/>
        <v>0.57641620704180585</v>
      </c>
      <c r="T6" s="2">
        <f t="shared" si="2"/>
        <v>0.57206331451156023</v>
      </c>
      <c r="U6" s="2">
        <f t="shared" si="2"/>
        <v>0.56586901730212524</v>
      </c>
      <c r="V6" s="2">
        <f t="shared" si="2"/>
        <v>0.5145382545079582</v>
      </c>
      <c r="W6" s="2">
        <f t="shared" si="2"/>
        <v>0.51045879065683364</v>
      </c>
      <c r="X6" s="2">
        <f t="shared" si="2"/>
        <v>0.50598256496024985</v>
      </c>
      <c r="Y6" s="2">
        <f t="shared" si="2"/>
        <v>0.50091756396459919</v>
      </c>
      <c r="Z6" s="2">
        <f t="shared" si="2"/>
        <v>0.49496281268479342</v>
      </c>
      <c r="AA6" s="2">
        <f t="shared" si="2"/>
        <v>0.49059266267376322</v>
      </c>
      <c r="AB6" s="2">
        <f t="shared" si="2"/>
        <v>0.49360945048523763</v>
      </c>
      <c r="AC6" s="2">
        <f t="shared" si="2"/>
        <v>0.48845976074795</v>
      </c>
      <c r="AD6" s="2">
        <f t="shared" si="2"/>
        <v>0.51555916815642866</v>
      </c>
      <c r="AE6" s="2">
        <f t="shared" si="2"/>
        <v>0.57668068871612976</v>
      </c>
      <c r="AF6" s="2">
        <f t="shared" si="2"/>
        <v>0.57306148624139963</v>
      </c>
      <c r="AG6" s="2">
        <f t="shared" si="2"/>
        <v>0.59906269461396189</v>
      </c>
      <c r="AH6" s="2">
        <f t="shared" si="2"/>
        <v>0.59162855576025386</v>
      </c>
      <c r="AI6" s="2">
        <f t="shared" si="2"/>
        <v>0.58837008377652134</v>
      </c>
      <c r="AJ6" s="2">
        <f t="shared" si="2"/>
        <v>0.59672722569608583</v>
      </c>
      <c r="AK6" s="2">
        <f t="shared" si="2"/>
        <v>0.59846668923249879</v>
      </c>
      <c r="AL6" s="2">
        <f t="shared" si="2"/>
        <v>0.59361380969973609</v>
      </c>
      <c r="AM6" s="2">
        <f t="shared" si="2"/>
        <v>0.59874735285899161</v>
      </c>
      <c r="AN6" s="2">
        <f t="shared" si="2"/>
        <v>0.59855996589235383</v>
      </c>
      <c r="AO6" s="2">
        <f t="shared" ref="AO6:BF6" si="3">AO5/AO4</f>
        <v>0.59546938336815569</v>
      </c>
      <c r="AP6" s="2">
        <f t="shared" si="3"/>
        <v>0.59217494187353192</v>
      </c>
      <c r="AQ6" s="2">
        <f t="shared" si="3"/>
        <v>0.59906027956353924</v>
      </c>
      <c r="AR6" s="2">
        <f t="shared" si="3"/>
        <v>0.5923808227209868</v>
      </c>
      <c r="AS6" s="2">
        <f t="shared" si="3"/>
        <v>0.59862454779219121</v>
      </c>
      <c r="AT6" s="2">
        <f t="shared" si="3"/>
        <v>0.5801995225715435</v>
      </c>
      <c r="AU6" s="2">
        <f t="shared" si="3"/>
        <v>0.59491171211146709</v>
      </c>
      <c r="AV6" s="2">
        <f t="shared" si="3"/>
        <v>0.59181590644248283</v>
      </c>
      <c r="AW6" s="2">
        <f t="shared" si="3"/>
        <v>0.58303909393607023</v>
      </c>
      <c r="AX6" s="2">
        <f t="shared" si="3"/>
        <v>0.59718649445131677</v>
      </c>
      <c r="AY6" s="2">
        <f t="shared" si="3"/>
        <v>0.59623807929315775</v>
      </c>
      <c r="AZ6" s="2">
        <f t="shared" si="3"/>
        <v>0.59362578285856604</v>
      </c>
      <c r="BA6" s="2">
        <f t="shared" si="3"/>
        <v>0.5847323154464027</v>
      </c>
      <c r="BB6" s="2">
        <f t="shared" si="3"/>
        <v>0.58340275800365637</v>
      </c>
      <c r="BC6" s="2">
        <f t="shared" si="3"/>
        <v>0.59719503235912597</v>
      </c>
      <c r="BD6" s="2">
        <f t="shared" si="3"/>
        <v>0.59167275775485617</v>
      </c>
      <c r="BE6" s="2">
        <f t="shared" si="3"/>
        <v>0.58207797490628044</v>
      </c>
      <c r="BF6" s="2">
        <f t="shared" si="3"/>
        <v>0.57743505137855422</v>
      </c>
      <c r="BG6" s="66"/>
      <c r="BH6" s="19"/>
      <c r="BI6" s="41" t="s">
        <v>139</v>
      </c>
      <c r="BJ6" s="3">
        <v>0.1340795330876402</v>
      </c>
      <c r="BK6" s="40"/>
      <c r="BL6" s="41" t="s">
        <v>139</v>
      </c>
      <c r="BM6" s="85">
        <v>0.13629618420330017</v>
      </c>
      <c r="BN6" s="21"/>
    </row>
    <row r="7" spans="1:71" s="36" customFormat="1" ht="15" x14ac:dyDescent="0.25">
      <c r="A7" s="73" t="s">
        <v>3</v>
      </c>
      <c r="B7" s="27">
        <v>6538612.5899999999</v>
      </c>
      <c r="C7" s="28">
        <v>6600546.3399999999</v>
      </c>
      <c r="D7" s="28">
        <v>9726591.3599999994</v>
      </c>
      <c r="E7" s="28">
        <v>9839812.6600000001</v>
      </c>
      <c r="F7" s="28">
        <v>9962982.0800000001</v>
      </c>
      <c r="G7" s="28">
        <v>10092761.27</v>
      </c>
      <c r="H7" s="28">
        <v>10235452.5</v>
      </c>
      <c r="I7" s="28">
        <v>9233639.3000000007</v>
      </c>
      <c r="J7" s="28">
        <v>8799217.1099999994</v>
      </c>
      <c r="K7" s="28">
        <v>36641145.25</v>
      </c>
      <c r="L7" s="28">
        <v>55015211.289999999</v>
      </c>
      <c r="M7" s="28">
        <v>63769988.420000002</v>
      </c>
      <c r="N7" s="28">
        <v>64052449.229999997</v>
      </c>
      <c r="O7" s="28">
        <v>64329300.289999999</v>
      </c>
      <c r="P7" s="28">
        <v>64691344.770000003</v>
      </c>
      <c r="Q7" s="28">
        <v>65093851.890000001</v>
      </c>
      <c r="R7" s="28">
        <v>65261058.329999998</v>
      </c>
      <c r="S7" s="28">
        <v>65651683.079999998</v>
      </c>
      <c r="T7" s="28">
        <v>65804754.890000001</v>
      </c>
      <c r="U7" s="28">
        <v>66135881.560000002</v>
      </c>
      <c r="V7" s="28">
        <v>92786002.030000001</v>
      </c>
      <c r="W7" s="28">
        <v>93447527.340000004</v>
      </c>
      <c r="X7" s="28">
        <v>94206290.170000002</v>
      </c>
      <c r="Y7" s="28">
        <v>94754671.569999993</v>
      </c>
      <c r="Z7" s="28">
        <v>96089810.849999994</v>
      </c>
      <c r="AA7" s="28">
        <v>97954553.519999996</v>
      </c>
      <c r="AB7" s="28">
        <v>101236012.40000001</v>
      </c>
      <c r="AC7" s="28">
        <v>102648733.34</v>
      </c>
      <c r="AD7" s="28">
        <v>103851367.36</v>
      </c>
      <c r="AE7" s="28">
        <v>105121149.31999999</v>
      </c>
      <c r="AF7" s="28">
        <v>106504405.36</v>
      </c>
      <c r="AG7" s="28">
        <v>115331444.22</v>
      </c>
      <c r="AH7" s="28">
        <v>124193842.03</v>
      </c>
      <c r="AI7" s="28">
        <v>125867885.69</v>
      </c>
      <c r="AJ7" s="28">
        <v>127490261.76000001</v>
      </c>
      <c r="AK7" s="28">
        <v>129066512.2</v>
      </c>
      <c r="AL7" s="28">
        <v>139933331.99000001</v>
      </c>
      <c r="AM7" s="28">
        <v>179883266.02000001</v>
      </c>
      <c r="AN7" s="28">
        <v>182272244.22</v>
      </c>
      <c r="AO7" s="28">
        <v>184390822.41</v>
      </c>
      <c r="AP7" s="28">
        <v>197876737.41999999</v>
      </c>
      <c r="AQ7" s="28">
        <v>210522255.84</v>
      </c>
      <c r="AR7" s="28">
        <v>223887989.72</v>
      </c>
      <c r="AS7" s="28">
        <v>242101707.66999999</v>
      </c>
      <c r="AT7" s="28">
        <v>266479109.06999999</v>
      </c>
      <c r="AU7" s="28">
        <v>270556948.5</v>
      </c>
      <c r="AV7" s="28">
        <v>276880506.50999999</v>
      </c>
      <c r="AW7" s="28">
        <v>270760502.70999998</v>
      </c>
      <c r="AX7" s="28">
        <v>315026134.67000002</v>
      </c>
      <c r="AY7" s="28">
        <v>352289043.26999998</v>
      </c>
      <c r="AZ7" s="28">
        <v>356157548.54000002</v>
      </c>
      <c r="BA7" s="28">
        <v>343519204.01999998</v>
      </c>
      <c r="BB7" s="28">
        <v>391709444.62</v>
      </c>
      <c r="BC7" s="28">
        <v>427874006.76999998</v>
      </c>
      <c r="BD7" s="28">
        <v>440111655.94999999</v>
      </c>
      <c r="BE7" s="28">
        <v>426802300.48000002</v>
      </c>
      <c r="BF7" s="28">
        <v>422642814.58999997</v>
      </c>
      <c r="BG7" s="66">
        <f>BF7/$BF$4</f>
        <v>0.1995356142245337</v>
      </c>
      <c r="BH7" s="23"/>
      <c r="BI7" s="39" t="s">
        <v>141</v>
      </c>
      <c r="BJ7" s="2">
        <v>7.956876612279544E-2</v>
      </c>
      <c r="BK7" s="40"/>
      <c r="BL7" s="39" t="s">
        <v>141</v>
      </c>
      <c r="BM7" s="86">
        <v>6.7056514725477898E-2</v>
      </c>
      <c r="BN7" s="38"/>
    </row>
    <row r="8" spans="1:71" s="15" customFormat="1" ht="15" x14ac:dyDescent="0.25">
      <c r="A8" s="8" t="s">
        <v>78</v>
      </c>
      <c r="B8" s="22">
        <f>B7/B4</f>
        <v>0.20087950516131192</v>
      </c>
      <c r="C8" s="3">
        <f>C7/C4</f>
        <v>0.17655476076792045</v>
      </c>
      <c r="D8" s="3">
        <f t="shared" ref="D8:AN8" si="4">D7/D4</f>
        <v>0.20070473117476073</v>
      </c>
      <c r="E8" s="3">
        <f t="shared" si="4"/>
        <v>0.19868778094203404</v>
      </c>
      <c r="F8" s="3">
        <f t="shared" si="4"/>
        <v>0.19577186446390413</v>
      </c>
      <c r="G8" s="3">
        <f t="shared" si="4"/>
        <v>0.175860338110058</v>
      </c>
      <c r="H8" s="3">
        <f t="shared" si="4"/>
        <v>0.17234782338219523</v>
      </c>
      <c r="I8" s="3">
        <f t="shared" si="4"/>
        <v>0.10382981944470324</v>
      </c>
      <c r="J8" s="3">
        <f t="shared" si="4"/>
        <v>9.7435532758354093E-2</v>
      </c>
      <c r="K8" s="3">
        <f t="shared" si="4"/>
        <v>0.1910377676721137</v>
      </c>
      <c r="L8" s="3">
        <f t="shared" si="4"/>
        <v>0.19679704007410947</v>
      </c>
      <c r="M8" s="3">
        <f t="shared" si="4"/>
        <v>0.20359031771830943</v>
      </c>
      <c r="N8" s="3">
        <f t="shared" si="4"/>
        <v>0.20171075927941431</v>
      </c>
      <c r="O8" s="3">
        <f t="shared" si="4"/>
        <v>0.19974393198340165</v>
      </c>
      <c r="P8" s="3">
        <f t="shared" si="4"/>
        <v>0.19776789694393543</v>
      </c>
      <c r="Q8" s="3">
        <f t="shared" si="4"/>
        <v>0.19589323741075176</v>
      </c>
      <c r="R8" s="3">
        <f t="shared" si="4"/>
        <v>0.19382958368851322</v>
      </c>
      <c r="S8" s="3">
        <f t="shared" si="4"/>
        <v>0.19096695457626889</v>
      </c>
      <c r="T8" s="3">
        <f t="shared" si="4"/>
        <v>0.18962720037752162</v>
      </c>
      <c r="U8" s="3">
        <f t="shared" si="4"/>
        <v>0.1877143727321802</v>
      </c>
      <c r="V8" s="3">
        <f t="shared" si="4"/>
        <v>0.23863590124257789</v>
      </c>
      <c r="W8" s="3">
        <f t="shared" si="4"/>
        <v>0.23763942420874648</v>
      </c>
      <c r="X8" s="3">
        <f t="shared" si="4"/>
        <v>0.23648901828064844</v>
      </c>
      <c r="Y8" s="3">
        <f t="shared" si="4"/>
        <v>0.23503294313105924</v>
      </c>
      <c r="Z8" s="3">
        <f t="shared" si="4"/>
        <v>0.23543709121806952</v>
      </c>
      <c r="AA8" s="3">
        <f t="shared" si="4"/>
        <v>0.23599769914688787</v>
      </c>
      <c r="AB8" s="3">
        <f t="shared" si="4"/>
        <v>0.23476558193559752</v>
      </c>
      <c r="AC8" s="3">
        <f t="shared" si="4"/>
        <v>0.23509867645071267</v>
      </c>
      <c r="AD8" s="3">
        <f t="shared" si="4"/>
        <v>0.22082180644168437</v>
      </c>
      <c r="AE8" s="3">
        <f t="shared" si="4"/>
        <v>0.19127852274489729</v>
      </c>
      <c r="AF8" s="3">
        <f t="shared" si="4"/>
        <v>0.19179762651814167</v>
      </c>
      <c r="AG8" s="3">
        <f t="shared" si="4"/>
        <v>0.18557767361062968</v>
      </c>
      <c r="AH8" s="3">
        <f t="shared" si="4"/>
        <v>0.19403490093228926</v>
      </c>
      <c r="AI8" s="3">
        <f t="shared" si="4"/>
        <v>0.19455262336063581</v>
      </c>
      <c r="AJ8" s="3">
        <f t="shared" si="4"/>
        <v>0.18331883142840172</v>
      </c>
      <c r="AK8" s="3">
        <f t="shared" si="4"/>
        <v>0.18156835894039439</v>
      </c>
      <c r="AL8" s="3">
        <f t="shared" si="4"/>
        <v>0.18681388114874642</v>
      </c>
      <c r="AM8" s="3">
        <f t="shared" si="4"/>
        <v>0.20031340178949034</v>
      </c>
      <c r="AN8" s="3">
        <f t="shared" si="4"/>
        <v>0.19784024825342023</v>
      </c>
      <c r="AO8" s="3">
        <f t="shared" ref="AO8:BF8" si="5">AO7/AO4</f>
        <v>0.19788554469533837</v>
      </c>
      <c r="AP8" s="3">
        <f t="shared" si="5"/>
        <v>0.20315607960999904</v>
      </c>
      <c r="AQ8" s="3">
        <f t="shared" si="5"/>
        <v>0.19889793591570715</v>
      </c>
      <c r="AR8" s="3">
        <f t="shared" si="5"/>
        <v>0.20302752766068116</v>
      </c>
      <c r="AS8" s="3">
        <f t="shared" si="5"/>
        <v>0.1994329795903346</v>
      </c>
      <c r="AT8" s="3">
        <f t="shared" si="5"/>
        <v>0.20584248283410977</v>
      </c>
      <c r="AU8" s="3">
        <f t="shared" si="5"/>
        <v>0.19675638358642614</v>
      </c>
      <c r="AV8" s="3">
        <f t="shared" si="5"/>
        <v>0.19770121569744259</v>
      </c>
      <c r="AW8" s="3">
        <f t="shared" si="5"/>
        <v>0.1969272557258506</v>
      </c>
      <c r="AX8" s="3">
        <f t="shared" si="5"/>
        <v>0.19768217195488924</v>
      </c>
      <c r="AY8" s="3">
        <f t="shared" si="5"/>
        <v>0.20026920123499303</v>
      </c>
      <c r="AZ8" s="3">
        <f t="shared" si="5"/>
        <v>0.19913032963850977</v>
      </c>
      <c r="BA8" s="3">
        <f t="shared" si="5"/>
        <v>0.19566443235889774</v>
      </c>
      <c r="BB8" s="3">
        <f t="shared" si="5"/>
        <v>0.20586559770445784</v>
      </c>
      <c r="BC8" s="3">
        <f t="shared" si="5"/>
        <v>0.19683562005536931</v>
      </c>
      <c r="BD8" s="3">
        <f t="shared" si="5"/>
        <v>0.20031978523098737</v>
      </c>
      <c r="BE8" s="3">
        <f t="shared" si="5"/>
        <v>0.20007251312952004</v>
      </c>
      <c r="BF8" s="3">
        <f t="shared" si="5"/>
        <v>0.1995356142245337</v>
      </c>
      <c r="BG8" s="66"/>
      <c r="BH8" s="19"/>
      <c r="BI8" s="41" t="s">
        <v>142</v>
      </c>
      <c r="BJ8" s="3">
        <v>5.2278198013260224E-2</v>
      </c>
      <c r="BK8" s="40"/>
      <c r="BL8" s="41" t="s">
        <v>142</v>
      </c>
      <c r="BM8" s="85">
        <v>5.3504594767313902E-2</v>
      </c>
      <c r="BN8" s="21"/>
    </row>
    <row r="9" spans="1:71" s="36" customFormat="1" ht="15" x14ac:dyDescent="0.25">
      <c r="A9" s="74" t="s">
        <v>4</v>
      </c>
      <c r="B9" s="24">
        <v>6817664.0300000003</v>
      </c>
      <c r="C9" s="25">
        <v>7392165.5199999996</v>
      </c>
      <c r="D9" s="25">
        <v>10354420.310000001</v>
      </c>
      <c r="E9" s="25">
        <v>10969293.25</v>
      </c>
      <c r="F9" s="25">
        <v>11850075.779999999</v>
      </c>
      <c r="G9" s="25">
        <v>12815950.09</v>
      </c>
      <c r="H9" s="25">
        <v>14183665.609999999</v>
      </c>
      <c r="I9" s="25">
        <v>44523305.310000002</v>
      </c>
      <c r="J9" s="25">
        <v>46045981.350000001</v>
      </c>
      <c r="K9" s="25">
        <v>47973114.619999997</v>
      </c>
      <c r="L9" s="25">
        <v>57174120.049999997</v>
      </c>
      <c r="M9" s="25">
        <v>65181366.469999999</v>
      </c>
      <c r="N9" s="25">
        <v>67093493.939999998</v>
      </c>
      <c r="O9" s="25">
        <v>69180976.969999999</v>
      </c>
      <c r="P9" s="25">
        <v>71444727.939999998</v>
      </c>
      <c r="Q9" s="25">
        <v>73647280.920000002</v>
      </c>
      <c r="R9" s="25">
        <v>75908362.560000002</v>
      </c>
      <c r="S9" s="25">
        <v>79970312.069999993</v>
      </c>
      <c r="T9" s="25">
        <v>82698564.469999999</v>
      </c>
      <c r="U9" s="25">
        <v>86817964.409999996</v>
      </c>
      <c r="V9" s="25">
        <v>95970401.629999995</v>
      </c>
      <c r="W9" s="25">
        <v>99055950.129999995</v>
      </c>
      <c r="X9" s="25">
        <v>102587413.70999999</v>
      </c>
      <c r="Y9" s="25">
        <v>106452834.42</v>
      </c>
      <c r="Z9" s="25">
        <v>110032884.39</v>
      </c>
      <c r="AA9" s="25">
        <v>113482966.70999999</v>
      </c>
      <c r="AB9" s="25">
        <v>117130579.19</v>
      </c>
      <c r="AC9" s="25">
        <v>120699855.45</v>
      </c>
      <c r="AD9" s="25">
        <v>123978680.78</v>
      </c>
      <c r="AE9" s="25">
        <v>127522912.81999999</v>
      </c>
      <c r="AF9" s="25">
        <v>130572733.48999999</v>
      </c>
      <c r="AG9" s="25">
        <v>133840115.98</v>
      </c>
      <c r="AH9" s="25">
        <v>137188096.94999999</v>
      </c>
      <c r="AI9" s="25">
        <v>140440459.81999999</v>
      </c>
      <c r="AJ9" s="25">
        <v>152968385.91999999</v>
      </c>
      <c r="AK9" s="25">
        <v>156360443.55000001</v>
      </c>
      <c r="AL9" s="25">
        <v>164471101.63</v>
      </c>
      <c r="AM9" s="25">
        <v>180445279.25999999</v>
      </c>
      <c r="AN9" s="25">
        <v>187578565.12</v>
      </c>
      <c r="AO9" s="25">
        <v>192552997.34</v>
      </c>
      <c r="AP9" s="25">
        <v>199350321.18000001</v>
      </c>
      <c r="AQ9" s="25">
        <v>213849842.41</v>
      </c>
      <c r="AR9" s="25">
        <v>225612820.46000001</v>
      </c>
      <c r="AS9" s="25">
        <v>245148107.25999999</v>
      </c>
      <c r="AT9" s="25">
        <v>276985270.44999999</v>
      </c>
      <c r="AU9" s="25">
        <v>286474284.98000002</v>
      </c>
      <c r="AV9" s="25">
        <v>294781221.38999999</v>
      </c>
      <c r="AW9" s="25">
        <v>302530097.00999999</v>
      </c>
      <c r="AX9" s="25">
        <v>326897112.07999998</v>
      </c>
      <c r="AY9" s="25">
        <v>357959461.63</v>
      </c>
      <c r="AZ9" s="25">
        <v>370669174.58999997</v>
      </c>
      <c r="BA9" s="25">
        <v>385547508.48000002</v>
      </c>
      <c r="BB9" s="25">
        <v>400968283.52999997</v>
      </c>
      <c r="BC9" s="25">
        <v>447728566.60000002</v>
      </c>
      <c r="BD9" s="25">
        <v>457001819.62</v>
      </c>
      <c r="BE9" s="25">
        <v>464724871.05000001</v>
      </c>
      <c r="BF9" s="25">
        <v>472405620.38</v>
      </c>
      <c r="BG9" s="66">
        <f>BF9/$BF$4</f>
        <v>0.22302933439691203</v>
      </c>
      <c r="BH9" s="23"/>
      <c r="BI9" s="39" t="s">
        <v>143</v>
      </c>
      <c r="BJ9" s="2">
        <v>4.4476832151366462E-2</v>
      </c>
      <c r="BK9" s="40"/>
      <c r="BL9" s="39" t="s">
        <v>143</v>
      </c>
      <c r="BM9" s="86">
        <v>4.9409665876420969E-2</v>
      </c>
      <c r="BN9" s="38"/>
    </row>
    <row r="10" spans="1:71" s="15" customFormat="1" ht="15" x14ac:dyDescent="0.25">
      <c r="A10" s="7" t="s">
        <v>79</v>
      </c>
      <c r="B10" s="20">
        <f>B9/B4</f>
        <v>0.20945253413499387</v>
      </c>
      <c r="C10" s="2">
        <f>C9/C4</f>
        <v>0.19772939204006409</v>
      </c>
      <c r="D10" s="2">
        <f t="shared" ref="D10:AN10" si="6">D9/D4</f>
        <v>0.21365975683274033</v>
      </c>
      <c r="E10" s="2">
        <f t="shared" si="6"/>
        <v>0.22149451515522375</v>
      </c>
      <c r="F10" s="2">
        <f t="shared" si="6"/>
        <v>0.23285311675368917</v>
      </c>
      <c r="G10" s="2">
        <f t="shared" si="6"/>
        <v>0.22331027711200666</v>
      </c>
      <c r="H10" s="2">
        <f t="shared" si="6"/>
        <v>0.23882909871003713</v>
      </c>
      <c r="I10" s="2">
        <f t="shared" si="6"/>
        <v>0.50065273303655</v>
      </c>
      <c r="J10" s="2">
        <f t="shared" si="6"/>
        <v>0.50987657971522504</v>
      </c>
      <c r="K10" s="2">
        <f t="shared" si="6"/>
        <v>0.25011982193114557</v>
      </c>
      <c r="L10" s="2">
        <f t="shared" si="6"/>
        <v>0.20451975609747394</v>
      </c>
      <c r="M10" s="2">
        <f t="shared" si="6"/>
        <v>0.20809624460867762</v>
      </c>
      <c r="N10" s="2">
        <f t="shared" si="6"/>
        <v>0.21128746469553514</v>
      </c>
      <c r="O10" s="2">
        <f t="shared" si="6"/>
        <v>0.21480849777856267</v>
      </c>
      <c r="P10" s="2">
        <f t="shared" si="6"/>
        <v>0.21841366325990852</v>
      </c>
      <c r="Q10" s="2">
        <f t="shared" si="6"/>
        <v>0.2216339003919697</v>
      </c>
      <c r="R10" s="2">
        <f t="shared" si="6"/>
        <v>0.22545276907833933</v>
      </c>
      <c r="S10" s="2">
        <f t="shared" si="6"/>
        <v>0.23261683838192526</v>
      </c>
      <c r="T10" s="2">
        <f t="shared" si="6"/>
        <v>0.23830948511091823</v>
      </c>
      <c r="U10" s="2">
        <f t="shared" si="6"/>
        <v>0.24641660996569459</v>
      </c>
      <c r="V10" s="2">
        <f t="shared" si="6"/>
        <v>0.24682584424946383</v>
      </c>
      <c r="W10" s="2">
        <f t="shared" si="6"/>
        <v>0.25190178513441985</v>
      </c>
      <c r="X10" s="2">
        <f t="shared" si="6"/>
        <v>0.25752841675910176</v>
      </c>
      <c r="Y10" s="2">
        <f t="shared" si="6"/>
        <v>0.26404949290434154</v>
      </c>
      <c r="Z10" s="2">
        <f t="shared" si="6"/>
        <v>0.26960009609713709</v>
      </c>
      <c r="AA10" s="2">
        <f t="shared" si="6"/>
        <v>0.27340963817934893</v>
      </c>
      <c r="AB10" s="2">
        <f t="shared" si="6"/>
        <v>0.27162496757916493</v>
      </c>
      <c r="AC10" s="2">
        <f t="shared" si="6"/>
        <v>0.2764415628013373</v>
      </c>
      <c r="AD10" s="2">
        <f t="shared" si="6"/>
        <v>0.26361902540188697</v>
      </c>
      <c r="AE10" s="2">
        <f t="shared" si="6"/>
        <v>0.23204078853897298</v>
      </c>
      <c r="AF10" s="2">
        <f t="shared" si="6"/>
        <v>0.23514088724045873</v>
      </c>
      <c r="AG10" s="2">
        <f t="shared" si="6"/>
        <v>0.21535963177540848</v>
      </c>
      <c r="AH10" s="2">
        <f t="shared" si="6"/>
        <v>0.2143365433074568</v>
      </c>
      <c r="AI10" s="2">
        <f t="shared" si="6"/>
        <v>0.21707729286284291</v>
      </c>
      <c r="AJ10" s="2">
        <f t="shared" si="6"/>
        <v>0.21995394287551251</v>
      </c>
      <c r="AK10" s="2">
        <f t="shared" si="6"/>
        <v>0.21996495182710668</v>
      </c>
      <c r="AL10" s="2">
        <f t="shared" si="6"/>
        <v>0.21957230915151749</v>
      </c>
      <c r="AM10" s="2">
        <f t="shared" si="6"/>
        <v>0.20093924535151803</v>
      </c>
      <c r="AN10" s="2">
        <f t="shared" si="6"/>
        <v>0.20359978585422586</v>
      </c>
      <c r="AO10" s="2">
        <f t="shared" ref="AO10:BF10" si="7">AO9/AO4</f>
        <v>0.20664507193650594</v>
      </c>
      <c r="AP10" s="2">
        <f t="shared" si="7"/>
        <v>0.20466897851646904</v>
      </c>
      <c r="AQ10" s="2">
        <f t="shared" si="7"/>
        <v>0.20204178452075366</v>
      </c>
      <c r="AR10" s="2">
        <f t="shared" si="7"/>
        <v>0.20459164961833196</v>
      </c>
      <c r="AS10" s="2">
        <f t="shared" si="7"/>
        <v>0.20194247261747428</v>
      </c>
      <c r="AT10" s="2">
        <f t="shared" si="7"/>
        <v>0.21395799459434667</v>
      </c>
      <c r="AU10" s="2">
        <f t="shared" si="7"/>
        <v>0.20833190430210682</v>
      </c>
      <c r="AV10" s="2">
        <f t="shared" si="7"/>
        <v>0.21048287786007477</v>
      </c>
      <c r="AW10" s="2">
        <f t="shared" si="7"/>
        <v>0.22003365033807912</v>
      </c>
      <c r="AX10" s="2">
        <f t="shared" si="7"/>
        <v>0.20513133359379404</v>
      </c>
      <c r="AY10" s="2">
        <f t="shared" si="7"/>
        <v>0.20349271947184916</v>
      </c>
      <c r="AZ10" s="2">
        <f t="shared" si="7"/>
        <v>0.20724388750292419</v>
      </c>
      <c r="BA10" s="2">
        <f t="shared" si="7"/>
        <v>0.21960325219469959</v>
      </c>
      <c r="BB10" s="2">
        <f t="shared" si="7"/>
        <v>0.21073164429188576</v>
      </c>
      <c r="BC10" s="2">
        <f t="shared" si="7"/>
        <v>0.2059693475855047</v>
      </c>
      <c r="BD10" s="2">
        <f t="shared" si="7"/>
        <v>0.20800745701415643</v>
      </c>
      <c r="BE10" s="2">
        <f t="shared" si="7"/>
        <v>0.21784951196419952</v>
      </c>
      <c r="BF10" s="2">
        <f t="shared" si="7"/>
        <v>0.22302933439691203</v>
      </c>
      <c r="BG10" s="66"/>
      <c r="BH10" s="19"/>
      <c r="BI10" s="41" t="s">
        <v>144</v>
      </c>
      <c r="BJ10" s="3">
        <v>3.7173742831500454E-2</v>
      </c>
      <c r="BK10" s="40"/>
      <c r="BL10" s="41" t="s">
        <v>145</v>
      </c>
      <c r="BM10" s="85">
        <v>4.0458300906904096E-2</v>
      </c>
      <c r="BN10" s="21"/>
    </row>
    <row r="11" spans="1:71" s="36" customFormat="1" ht="15" x14ac:dyDescent="0.25">
      <c r="A11" s="12" t="s">
        <v>48</v>
      </c>
      <c r="B11" s="27">
        <v>24592612.07</v>
      </c>
      <c r="C11" s="28">
        <v>32639512.539999872</v>
      </c>
      <c r="D11" s="28">
        <v>41975169.560000002</v>
      </c>
      <c r="E11" s="28">
        <v>45381792.440000072</v>
      </c>
      <c r="F11" s="28">
        <v>48255809.150000162</v>
      </c>
      <c r="G11" s="28">
        <v>51343193.450000197</v>
      </c>
      <c r="H11" s="28">
        <v>58069092.589999892</v>
      </c>
      <c r="I11" s="28">
        <v>69545840.239999756</v>
      </c>
      <c r="J11" s="28">
        <v>77990233.009999484</v>
      </c>
      <c r="K11" s="28">
        <v>168086257.05000043</v>
      </c>
      <c r="L11" s="28">
        <v>198972006.45000201</v>
      </c>
      <c r="M11" s="28">
        <v>219264913.37000066</v>
      </c>
      <c r="N11" s="28">
        <v>225976114.2899996</v>
      </c>
      <c r="O11" s="28">
        <v>242815257.56999964</v>
      </c>
      <c r="P11" s="28">
        <v>288698530.07999974</v>
      </c>
      <c r="Q11" s="28">
        <v>295306610.10000342</v>
      </c>
      <c r="R11" s="28">
        <v>318195817.46999985</v>
      </c>
      <c r="S11" s="28">
        <v>287227598.64000118</v>
      </c>
      <c r="T11" s="28">
        <v>290316761.84999835</v>
      </c>
      <c r="U11" s="28">
        <v>277959509.07000017</v>
      </c>
      <c r="V11" s="28">
        <v>282131388.68000036</v>
      </c>
      <c r="W11" s="28">
        <v>291095739.31000262</v>
      </c>
      <c r="X11" s="28">
        <v>287897645.96999854</v>
      </c>
      <c r="Y11" s="28">
        <v>296777263.77999997</v>
      </c>
      <c r="Z11" s="28">
        <v>356791658.01000637</v>
      </c>
      <c r="AA11" s="28">
        <v>392598786.02000082</v>
      </c>
      <c r="AB11" s="28">
        <v>400731403.6899994</v>
      </c>
      <c r="AC11" s="28">
        <v>394922428.16999471</v>
      </c>
      <c r="AD11" s="28">
        <v>444280432.64999551</v>
      </c>
      <c r="AE11" s="28">
        <v>514592437.91999352</v>
      </c>
      <c r="AF11" s="28">
        <v>531149246.60000265</v>
      </c>
      <c r="AG11" s="28">
        <v>565323057.36999726</v>
      </c>
      <c r="AH11" s="28">
        <v>567446789.24000359</v>
      </c>
      <c r="AI11" s="28">
        <v>593643896.65999925</v>
      </c>
      <c r="AJ11" s="28">
        <v>670357932.75999975</v>
      </c>
      <c r="AK11" s="28">
        <v>683239123.32999802</v>
      </c>
      <c r="AL11" s="28">
        <v>721427938.29000795</v>
      </c>
      <c r="AM11" s="28">
        <v>847686501.16000009</v>
      </c>
      <c r="AN11" s="28">
        <v>879147137.47999406</v>
      </c>
      <c r="AO11" s="28">
        <v>854912351.63381231</v>
      </c>
      <c r="AP11" s="28">
        <v>940732678.26999307</v>
      </c>
      <c r="AQ11" s="28">
        <v>987783569.589993</v>
      </c>
      <c r="AR11" s="28">
        <v>1014917158.9699949</v>
      </c>
      <c r="AS11" s="28">
        <v>1091190868.9100034</v>
      </c>
      <c r="AT11" s="28">
        <v>1207461314.2199948</v>
      </c>
      <c r="AU11" s="28">
        <v>1204057445.6999998</v>
      </c>
      <c r="AV11" s="28">
        <v>1214910741.9299994</v>
      </c>
      <c r="AW11" s="28">
        <v>1252633001.880003</v>
      </c>
      <c r="AX11" s="28">
        <v>1535457773.7399912</v>
      </c>
      <c r="AY11" s="28">
        <v>1668388104.27999</v>
      </c>
      <c r="AZ11" s="28">
        <v>1668278184.1299798</v>
      </c>
      <c r="BA11" s="28">
        <f>BA12+BA16</f>
        <v>1567188483.8100023</v>
      </c>
      <c r="BB11" s="28">
        <f>BB12+BB16</f>
        <v>1783872982.3000054</v>
      </c>
      <c r="BC11" s="28">
        <v>2071758062.679987</v>
      </c>
      <c r="BD11" s="28">
        <v>2072598138.5100121</v>
      </c>
      <c r="BE11" s="28">
        <v>2017035766.5999999</v>
      </c>
      <c r="BF11" s="88">
        <f>BF12+BF16</f>
        <v>2044008656.7299981</v>
      </c>
      <c r="BG11" s="66">
        <f>BF11/$BF$4</f>
        <v>0.96500522124464938</v>
      </c>
      <c r="BH11" s="23"/>
      <c r="BI11" s="39" t="s">
        <v>145</v>
      </c>
      <c r="BJ11" s="2">
        <v>3.4411619260688711E-2</v>
      </c>
      <c r="BK11" s="40"/>
      <c r="BL11" s="39" t="s">
        <v>144</v>
      </c>
      <c r="BM11" s="86">
        <v>3.6975220962890042E-2</v>
      </c>
      <c r="BN11" s="38"/>
    </row>
    <row r="12" spans="1:71" s="36" customFormat="1" x14ac:dyDescent="0.2">
      <c r="A12" s="75" t="s">
        <v>135</v>
      </c>
      <c r="B12" s="24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2271286.2400000002</v>
      </c>
      <c r="K12" s="25">
        <v>2291183.39</v>
      </c>
      <c r="L12" s="25">
        <v>5852033.7800000012</v>
      </c>
      <c r="M12" s="25">
        <v>5945375.1299999999</v>
      </c>
      <c r="N12" s="25">
        <v>3682935.38</v>
      </c>
      <c r="O12" s="25">
        <v>12097139.09</v>
      </c>
      <c r="P12" s="25">
        <v>12414940.869999999</v>
      </c>
      <c r="Q12" s="25">
        <v>11443834.460000001</v>
      </c>
      <c r="R12" s="25">
        <v>10367050.23</v>
      </c>
      <c r="S12" s="25">
        <v>37913623.390000187</v>
      </c>
      <c r="T12" s="25">
        <v>40748278.880000047</v>
      </c>
      <c r="U12" s="25">
        <v>42627791.499999858</v>
      </c>
      <c r="V12" s="25">
        <v>46039013.969999999</v>
      </c>
      <c r="W12" s="25">
        <v>47194028.719999999</v>
      </c>
      <c r="X12" s="25">
        <v>44230266.039999999</v>
      </c>
      <c r="Y12" s="25">
        <v>44679652.829999998</v>
      </c>
      <c r="Z12" s="25">
        <v>39578352.460000001</v>
      </c>
      <c r="AA12" s="25">
        <v>52624283.600000001</v>
      </c>
      <c r="AB12" s="25">
        <v>54200446.700000182</v>
      </c>
      <c r="AC12" s="25">
        <v>56462853.670000002</v>
      </c>
      <c r="AD12" s="25">
        <v>69161395.950000003</v>
      </c>
      <c r="AE12" s="25">
        <v>98203387.66000019</v>
      </c>
      <c r="AF12" s="25">
        <v>118918425.58999993</v>
      </c>
      <c r="AG12" s="25">
        <v>153952581.08999991</v>
      </c>
      <c r="AH12" s="25">
        <v>165201107.30000025</v>
      </c>
      <c r="AI12" s="25">
        <v>175076428.72000003</v>
      </c>
      <c r="AJ12" s="25">
        <v>189594973.75000024</v>
      </c>
      <c r="AK12" s="25">
        <v>195767947.07000014</v>
      </c>
      <c r="AL12" s="25">
        <v>203137540.44999999</v>
      </c>
      <c r="AM12" s="25">
        <v>263542323.7900002</v>
      </c>
      <c r="AN12" s="25">
        <v>281603712.83000004</v>
      </c>
      <c r="AO12" s="25">
        <v>304059678.79000002</v>
      </c>
      <c r="AP12" s="25">
        <f>44059923.08+285214676.55</f>
        <v>329274599.63</v>
      </c>
      <c r="AQ12" s="25">
        <f>38286652.52+290737734.570001</f>
        <v>329024387.09000099</v>
      </c>
      <c r="AR12" s="25">
        <f>1875720.54+10671355.25+37232599.63+335770520.96+AR14</f>
        <v>421805867.56000042</v>
      </c>
      <c r="AS12" s="25">
        <v>459845319.76000053</v>
      </c>
      <c r="AT12" s="25">
        <v>493001956.44999975</v>
      </c>
      <c r="AU12" s="25">
        <v>505292302.73999989</v>
      </c>
      <c r="AV12" s="25">
        <f>638177654.220001+1891905.25+27838069.79</f>
        <v>667907629.26000094</v>
      </c>
      <c r="AW12" s="25">
        <f>1874962.33+10722716.71+26466625.69+1101853.38+656049162.009998+AW14</f>
        <v>714996913.65999806</v>
      </c>
      <c r="AX12" s="25">
        <f>1900530.09+10733789.26+25232091.48+808391782.880002+5559716.33+AX14</f>
        <v>869404050.27000201</v>
      </c>
      <c r="AY12" s="25">
        <v>996807793.19999588</v>
      </c>
      <c r="AZ12" s="25">
        <v>1015260983.3100028</v>
      </c>
      <c r="BA12" s="25">
        <f>379067.92+1912477.64+22305917.85+937277156.289998+BA14</f>
        <v>979095544.64999795</v>
      </c>
      <c r="BB12" s="25">
        <f>1001454393.54+17358309.5000001+1915960.33+7410419.07+21844516.83</f>
        <v>1049983599.2700002</v>
      </c>
      <c r="BC12" s="25">
        <f>1920225.56+6422088.16+20557023.76+1173042905.84+BC14</f>
        <v>1241267570.0500002</v>
      </c>
      <c r="BD12" s="25">
        <f>1924111.29+5474917.6+19582225.94+1296186860.03</f>
        <v>1323168114.8599999</v>
      </c>
      <c r="BE12" s="87">
        <v>1318062037.6500001</v>
      </c>
      <c r="BF12" s="87">
        <v>1444097175.53</v>
      </c>
      <c r="BG12" s="66">
        <f>BF12/$BF$4</f>
        <v>0.68177857749414728</v>
      </c>
      <c r="BH12" s="23"/>
      <c r="BI12" s="41" t="s">
        <v>147</v>
      </c>
      <c r="BJ12" s="3">
        <v>3.2881469140010763E-2</v>
      </c>
      <c r="BK12" s="40"/>
      <c r="BL12" s="41" t="s">
        <v>152</v>
      </c>
      <c r="BM12" s="85">
        <v>3.5474217132427002E-2</v>
      </c>
    </row>
    <row r="13" spans="1:71" s="16" customFormat="1" x14ac:dyDescent="0.2">
      <c r="A13" s="9" t="s">
        <v>92</v>
      </c>
      <c r="B13" s="17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2">
        <v>0.73019999999999996</v>
      </c>
      <c r="AR13" s="2">
        <v>0.71689999999999998</v>
      </c>
      <c r="AS13" s="2">
        <v>0.70930000000000004</v>
      </c>
      <c r="AT13" s="2">
        <v>0.75849999999999995</v>
      </c>
      <c r="AU13" s="2">
        <v>0.77149999999999996</v>
      </c>
      <c r="AV13" s="2">
        <v>0.746</v>
      </c>
      <c r="AW13" s="2">
        <v>0.70708791197499199</v>
      </c>
      <c r="AX13" s="2">
        <v>0.66315496345692482</v>
      </c>
      <c r="AY13" s="2">
        <v>0.68786196100495156</v>
      </c>
      <c r="AZ13" s="2">
        <v>0.59919999999999995</v>
      </c>
      <c r="BA13" s="2">
        <v>0.68500000000000005</v>
      </c>
      <c r="BB13" s="2">
        <v>0.63270000000000004</v>
      </c>
      <c r="BC13" s="2">
        <v>0.70100860863543268</v>
      </c>
      <c r="BD13" s="2">
        <v>0.71318981120127034</v>
      </c>
      <c r="BE13" s="2">
        <v>0.73129999999999995</v>
      </c>
      <c r="BF13" s="2">
        <v>0.70135405319239541</v>
      </c>
      <c r="BG13" s="66"/>
      <c r="BH13" s="19"/>
      <c r="BI13" s="39" t="s">
        <v>152</v>
      </c>
      <c r="BJ13" s="2">
        <v>3.2170621178832071E-2</v>
      </c>
      <c r="BK13" s="40"/>
      <c r="BL13" s="39" t="s">
        <v>147</v>
      </c>
      <c r="BM13" s="86">
        <v>3.5172216852122858E-2</v>
      </c>
      <c r="BN13" s="36"/>
      <c r="BS13" s="15"/>
    </row>
    <row r="14" spans="1:71" s="36" customFormat="1" x14ac:dyDescent="0.2">
      <c r="A14" s="12" t="s">
        <v>53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>
        <v>28121715.070000187</v>
      </c>
      <c r="T14" s="28">
        <v>31232756.370000049</v>
      </c>
      <c r="U14" s="28">
        <v>32421887.319999859</v>
      </c>
      <c r="V14" s="28">
        <v>33267651.91</v>
      </c>
      <c r="W14" s="28">
        <v>37257970.5</v>
      </c>
      <c r="X14" s="28">
        <v>34387652.039999999</v>
      </c>
      <c r="Y14" s="28">
        <v>34550022.109999999</v>
      </c>
      <c r="Z14" s="28">
        <v>30903090.440000001</v>
      </c>
      <c r="AA14" s="28">
        <v>28513999.890000001</v>
      </c>
      <c r="AB14" s="28">
        <v>28915700.150000177</v>
      </c>
      <c r="AC14" s="28">
        <v>26963774.23</v>
      </c>
      <c r="AD14" s="28">
        <v>25901885.079999998</v>
      </c>
      <c r="AE14" s="28">
        <v>24897915.820000213</v>
      </c>
      <c r="AF14" s="28">
        <v>16994936.90000001</v>
      </c>
      <c r="AG14" s="28">
        <v>16138519.859999981</v>
      </c>
      <c r="AH14" s="28">
        <v>16280247.550000144</v>
      </c>
      <c r="AI14" s="28">
        <v>17623862.640000001</v>
      </c>
      <c r="AJ14" s="28">
        <v>20555183.060000062</v>
      </c>
      <c r="AK14" s="28">
        <v>25691391.790000051</v>
      </c>
      <c r="AL14" s="28">
        <v>27838107.079999987</v>
      </c>
      <c r="AM14" s="28">
        <v>42470851.880000196</v>
      </c>
      <c r="AN14" s="28">
        <v>40521977.670000069</v>
      </c>
      <c r="AO14" s="28">
        <v>38820906.020000003</v>
      </c>
      <c r="AP14" s="28">
        <v>37530469.36999996</v>
      </c>
      <c r="AQ14" s="28">
        <v>36646826.100000009</v>
      </c>
      <c r="AR14" s="28">
        <v>36255671.180000417</v>
      </c>
      <c r="AS14" s="28">
        <v>17241647.369999938</v>
      </c>
      <c r="AT14" s="28">
        <v>18343252.470000003</v>
      </c>
      <c r="AU14" s="28">
        <v>19342579.539999899</v>
      </c>
      <c r="AV14" s="28">
        <v>19660588.980000112</v>
      </c>
      <c r="AW14" s="28">
        <v>18781593.54000007</v>
      </c>
      <c r="AX14" s="28">
        <f>17548106.2899999+38033.94</f>
        <v>17586140.2299999</v>
      </c>
      <c r="AY14" s="28">
        <v>17871935.419999994</v>
      </c>
      <c r="AZ14" s="28">
        <v>17551239.339999821</v>
      </c>
      <c r="BA14" s="28">
        <v>17220924.949999932</v>
      </c>
      <c r="BB14" s="28">
        <v>17358309.500000078</v>
      </c>
      <c r="BC14" s="28">
        <v>39325326.730000198</v>
      </c>
      <c r="BD14" s="28">
        <v>38230470.089999966</v>
      </c>
      <c r="BE14" s="88">
        <v>36167110.259999998</v>
      </c>
      <c r="BF14" s="88">
        <v>39551976.949999832</v>
      </c>
      <c r="BG14" s="66">
        <f>BF14/$BF$4</f>
        <v>1.8673044334537581E-2</v>
      </c>
      <c r="BH14" s="23"/>
      <c r="BI14" s="41" t="s">
        <v>148</v>
      </c>
      <c r="BJ14" s="3">
        <v>2.6189105626581756E-2</v>
      </c>
      <c r="BK14" s="40"/>
      <c r="BL14" s="41" t="s">
        <v>146</v>
      </c>
      <c r="BM14" s="85">
        <v>2.9004142153862909E-2</v>
      </c>
    </row>
    <row r="15" spans="1:71" s="36" customFormat="1" x14ac:dyDescent="0.2">
      <c r="A15" s="75" t="s">
        <v>80</v>
      </c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>
        <v>2500768.35</v>
      </c>
      <c r="AB15" s="25">
        <v>17256730.860000018</v>
      </c>
      <c r="AC15" s="25">
        <v>17884295.859999999</v>
      </c>
      <c r="AD15" s="25">
        <v>12756294.289999999</v>
      </c>
      <c r="AE15" s="25">
        <v>8544174.5799999982</v>
      </c>
      <c r="AF15" s="25">
        <v>5792083.4900000077</v>
      </c>
      <c r="AG15" s="25">
        <v>4167184.3499999908</v>
      </c>
      <c r="AH15" s="25">
        <v>2977009.24</v>
      </c>
      <c r="AI15" s="25">
        <v>2012698.3199999954</v>
      </c>
      <c r="AJ15" s="25">
        <v>1448524.4799999991</v>
      </c>
      <c r="AK15" s="25">
        <v>906416.77999999968</v>
      </c>
      <c r="AL15" s="25">
        <v>487278.46999999991</v>
      </c>
      <c r="AM15" s="25">
        <v>208480.21999999997</v>
      </c>
      <c r="AN15" s="25">
        <v>72113.42</v>
      </c>
      <c r="AO15" s="25">
        <v>0</v>
      </c>
      <c r="AP15" s="25">
        <v>0</v>
      </c>
      <c r="AQ15" s="25">
        <v>0</v>
      </c>
      <c r="AR15" s="25">
        <v>0</v>
      </c>
      <c r="AS15" s="25">
        <v>0</v>
      </c>
      <c r="AT15" s="25">
        <v>0</v>
      </c>
      <c r="AU15" s="25">
        <v>0</v>
      </c>
      <c r="AV15" s="25">
        <v>0</v>
      </c>
      <c r="AW15" s="25">
        <v>0</v>
      </c>
      <c r="AX15" s="25">
        <v>0</v>
      </c>
      <c r="AY15" s="25">
        <v>0</v>
      </c>
      <c r="AZ15" s="25">
        <v>0</v>
      </c>
      <c r="BA15" s="25">
        <v>0</v>
      </c>
      <c r="BB15" s="25">
        <v>0</v>
      </c>
      <c r="BC15" s="25">
        <v>0</v>
      </c>
      <c r="BD15" s="25">
        <v>0</v>
      </c>
      <c r="BE15" s="25">
        <v>0</v>
      </c>
      <c r="BF15" s="25">
        <v>0</v>
      </c>
      <c r="BG15" s="66"/>
      <c r="BH15" s="23"/>
      <c r="BI15" s="39" t="s">
        <v>146</v>
      </c>
      <c r="BJ15" s="2">
        <v>2.5440176704047478E-2</v>
      </c>
      <c r="BK15" s="40"/>
      <c r="BL15" s="39" t="s">
        <v>148</v>
      </c>
      <c r="BM15" s="86">
        <v>2.6517407866381692E-2</v>
      </c>
    </row>
    <row r="16" spans="1:71" s="36" customFormat="1" x14ac:dyDescent="0.2">
      <c r="A16" s="12" t="s">
        <v>51</v>
      </c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>
        <v>245562232.1900008</v>
      </c>
      <c r="T16" s="28">
        <v>246205138.5400016</v>
      </c>
      <c r="U16" s="28">
        <v>233567620.88999894</v>
      </c>
      <c r="V16" s="28">
        <v>235361460</v>
      </c>
      <c r="W16" s="28">
        <v>243647787.13999999</v>
      </c>
      <c r="X16" s="28">
        <v>243568536.59</v>
      </c>
      <c r="Y16" s="28">
        <v>252084304.88</v>
      </c>
      <c r="Z16" s="28">
        <v>317213505.55000001</v>
      </c>
      <c r="AA16" s="28">
        <v>337473734.06999999</v>
      </c>
      <c r="AB16" s="28">
        <v>329274226.12999672</v>
      </c>
      <c r="AC16" s="28">
        <v>320575278.63999999</v>
      </c>
      <c r="AD16" s="28">
        <v>362362742.41000003</v>
      </c>
      <c r="AE16" s="28">
        <v>407844875.68000287</v>
      </c>
      <c r="AF16" s="28">
        <v>406438737.51999974</v>
      </c>
      <c r="AG16" s="28">
        <v>407203291.92999959</v>
      </c>
      <c r="AH16" s="28">
        <v>399268672.70000255</v>
      </c>
      <c r="AI16" s="28">
        <v>416554769.61999732</v>
      </c>
      <c r="AJ16" s="28">
        <v>479314434.5299992</v>
      </c>
      <c r="AK16" s="28">
        <v>486564759.48000008</v>
      </c>
      <c r="AL16" s="28">
        <v>517803119.37000418</v>
      </c>
      <c r="AM16" s="28">
        <v>583935696.56000566</v>
      </c>
      <c r="AN16" s="28">
        <v>597471311.22999561</v>
      </c>
      <c r="AO16" s="28">
        <v>550852672.84000003</v>
      </c>
      <c r="AP16" s="28">
        <v>611458078.63999677</v>
      </c>
      <c r="AQ16" s="28">
        <v>658759182.49999034</v>
      </c>
      <c r="AR16" s="28">
        <v>593111291.40999913</v>
      </c>
      <c r="AS16" s="28">
        <v>631345549.15000284</v>
      </c>
      <c r="AT16" s="28">
        <v>714459357.76999497</v>
      </c>
      <c r="AU16" s="28">
        <v>698765142.96000004</v>
      </c>
      <c r="AV16" s="28">
        <v>547003112.66999841</v>
      </c>
      <c r="AW16" s="28">
        <v>537636088.2200048</v>
      </c>
      <c r="AX16" s="28">
        <v>666053723.46998918</v>
      </c>
      <c r="AY16" s="28">
        <v>671580311.080001</v>
      </c>
      <c r="AZ16" s="28">
        <v>653017200.81997728</v>
      </c>
      <c r="BA16" s="28">
        <v>588092939.16000438</v>
      </c>
      <c r="BB16" s="28">
        <v>733889383.03000522</v>
      </c>
      <c r="BC16" s="28">
        <v>830490492.62998676</v>
      </c>
      <c r="BD16" s="28">
        <v>749430023.65001237</v>
      </c>
      <c r="BE16" s="88">
        <v>698973728.95000005</v>
      </c>
      <c r="BF16" s="88">
        <v>599911481.19999802</v>
      </c>
      <c r="BG16" s="66">
        <f>BF16/$BF$4</f>
        <v>0.28322664375050205</v>
      </c>
      <c r="BH16" s="23"/>
      <c r="BI16" s="41" t="s">
        <v>149</v>
      </c>
      <c r="BJ16" s="3">
        <v>2.2411393232393054E-2</v>
      </c>
      <c r="BK16" s="40"/>
      <c r="BL16" s="41" t="s">
        <v>150</v>
      </c>
      <c r="BM16" s="85">
        <v>2.5425404979092132E-2</v>
      </c>
    </row>
    <row r="17" spans="1:71" s="36" customFormat="1" x14ac:dyDescent="0.2">
      <c r="A17" s="74" t="s">
        <v>17</v>
      </c>
      <c r="B17" s="24">
        <v>294232.83</v>
      </c>
      <c r="C17" s="25">
        <v>91207.11</v>
      </c>
      <c r="D17" s="25">
        <v>254686.68</v>
      </c>
      <c r="E17" s="25">
        <v>66676.899999999994</v>
      </c>
      <c r="F17" s="25">
        <f>201316.73+319177.39</f>
        <v>520494.12</v>
      </c>
      <c r="G17" s="25">
        <v>487653.55</v>
      </c>
      <c r="H17" s="25">
        <v>650341.33000000007</v>
      </c>
      <c r="I17" s="25">
        <v>145635.89000000001</v>
      </c>
      <c r="J17" s="25">
        <v>245698.55</v>
      </c>
      <c r="K17" s="25">
        <v>999333.31</v>
      </c>
      <c r="L17" s="25" t="s">
        <v>35</v>
      </c>
      <c r="M17" s="25">
        <v>738937.67</v>
      </c>
      <c r="N17" s="25">
        <v>1489652.36</v>
      </c>
      <c r="O17" s="25">
        <v>1325698.95</v>
      </c>
      <c r="P17" s="25">
        <v>1453695.65</v>
      </c>
      <c r="Q17" s="25" t="s">
        <v>37</v>
      </c>
      <c r="R17" s="25">
        <v>1134288.56</v>
      </c>
      <c r="S17" s="25">
        <v>754022.88</v>
      </c>
      <c r="T17" s="25">
        <v>3145114.37</v>
      </c>
      <c r="U17" s="25">
        <v>535083.54</v>
      </c>
      <c r="V17" s="25" t="s">
        <v>47</v>
      </c>
      <c r="W17" s="25">
        <v>1647988.9</v>
      </c>
      <c r="X17" s="25">
        <v>1928437.9</v>
      </c>
      <c r="Y17" s="25">
        <v>1126160.5799999998</v>
      </c>
      <c r="Z17" s="25">
        <v>1393896.93</v>
      </c>
      <c r="AA17" s="25">
        <v>1632898.63</v>
      </c>
      <c r="AB17" s="25">
        <v>4499597.49</v>
      </c>
      <c r="AC17" s="25">
        <v>5401292.3399999999</v>
      </c>
      <c r="AD17" s="25">
        <v>4075003.34</v>
      </c>
      <c r="AE17" s="25">
        <v>5921158.7400000002</v>
      </c>
      <c r="AF17" s="25">
        <v>681765.22000000009</v>
      </c>
      <c r="AG17" s="25">
        <v>2521501.62</v>
      </c>
      <c r="AH17" s="25">
        <v>3536363.56</v>
      </c>
      <c r="AI17" s="25">
        <v>2567045.6800000002</v>
      </c>
      <c r="AJ17" s="25">
        <v>2549470.2000000002</v>
      </c>
      <c r="AK17" s="25">
        <v>666495.6</v>
      </c>
      <c r="AL17" s="25">
        <v>4227632.67</v>
      </c>
      <c r="AM17" s="25">
        <v>3387185</v>
      </c>
      <c r="AN17" s="25">
        <v>6874451.0099999998</v>
      </c>
      <c r="AO17" s="25">
        <v>2494613.9699999997</v>
      </c>
      <c r="AP17" s="25">
        <v>13937709.73</v>
      </c>
      <c r="AQ17" s="25">
        <v>8266607.6399999997</v>
      </c>
      <c r="AR17" s="25">
        <v>6628209.04</v>
      </c>
      <c r="AS17" s="25">
        <v>5211729.01</v>
      </c>
      <c r="AT17" s="25">
        <v>16438093.210000001</v>
      </c>
      <c r="AU17" s="25">
        <v>5365225.58</v>
      </c>
      <c r="AV17" s="25">
        <v>5701524.3399999999</v>
      </c>
      <c r="AW17" s="25">
        <v>39053310.219999999</v>
      </c>
      <c r="AX17" s="25">
        <v>5571270.1100000003</v>
      </c>
      <c r="AY17" s="25">
        <v>5178634.55</v>
      </c>
      <c r="AZ17" s="25">
        <v>3299996.82</v>
      </c>
      <c r="BA17" s="25">
        <v>8052459.0700000003</v>
      </c>
      <c r="BB17" s="25">
        <v>5920638.9199999999</v>
      </c>
      <c r="BC17" s="25">
        <v>5669042.6500000004</v>
      </c>
      <c r="BD17" s="25">
        <v>49272618.049999997</v>
      </c>
      <c r="BE17" s="25">
        <v>20685375.34</v>
      </c>
      <c r="BF17" s="25">
        <v>21615750.199999999</v>
      </c>
      <c r="BG17" s="66">
        <f>BF17/$BF$4</f>
        <v>1.0205099540767489E-2</v>
      </c>
      <c r="BH17" s="23"/>
      <c r="BI17" s="39" t="s">
        <v>150</v>
      </c>
      <c r="BJ17" s="2">
        <v>1.7244873008918936E-2</v>
      </c>
      <c r="BK17" s="40"/>
      <c r="BL17" s="39" t="s">
        <v>149</v>
      </c>
      <c r="BM17" s="86">
        <v>2.0835804769135543E-2</v>
      </c>
    </row>
    <row r="18" spans="1:71" s="36" customFormat="1" x14ac:dyDescent="0.2">
      <c r="A18" s="12" t="s">
        <v>30</v>
      </c>
      <c r="B18" s="27">
        <v>7603111.29</v>
      </c>
      <c r="C18" s="28">
        <v>3233839.43</v>
      </c>
      <c r="D18" s="28">
        <v>464816.35</v>
      </c>
      <c r="E18" s="28">
        <v>3014841.99</v>
      </c>
      <c r="F18" s="28">
        <v>2068083.08</v>
      </c>
      <c r="G18" s="28">
        <v>4537554.95</v>
      </c>
      <c r="H18" s="28">
        <v>402132.13</v>
      </c>
      <c r="I18" s="28">
        <v>17740356.43</v>
      </c>
      <c r="J18" s="28">
        <v>11424779.9</v>
      </c>
      <c r="K18" s="28">
        <v>21845732.039999999</v>
      </c>
      <c r="L18" s="28">
        <v>76381327.75</v>
      </c>
      <c r="M18" s="28">
        <v>90233703.219999999</v>
      </c>
      <c r="N18" s="28">
        <v>86554798.060000002</v>
      </c>
      <c r="O18" s="28">
        <v>74928431.939999998</v>
      </c>
      <c r="P18" s="28">
        <v>33461733.210000001</v>
      </c>
      <c r="Q18" s="28">
        <v>33012052.719999999</v>
      </c>
      <c r="R18" s="28">
        <v>12996267.800000001</v>
      </c>
      <c r="S18" s="28">
        <v>49311215.759999998</v>
      </c>
      <c r="T18" s="28">
        <v>46604065.780000001</v>
      </c>
      <c r="U18" s="28">
        <v>69319362.180000007</v>
      </c>
      <c r="V18" s="28">
        <v>98399894.859999999</v>
      </c>
      <c r="W18" s="28">
        <v>92538533.930000007</v>
      </c>
      <c r="X18" s="28">
        <v>101150054.43000001</v>
      </c>
      <c r="Y18" s="28">
        <v>93474390.109999999</v>
      </c>
      <c r="Z18" s="28">
        <v>44417098.310000002</v>
      </c>
      <c r="AA18" s="28">
        <v>15175318.380000001</v>
      </c>
      <c r="AB18" s="28">
        <v>15630138.33</v>
      </c>
      <c r="AC18" s="28">
        <v>28899688.100000001</v>
      </c>
      <c r="AD18" s="28">
        <v>9575092.9299999997</v>
      </c>
      <c r="AE18" s="28">
        <v>13573291.029999999</v>
      </c>
      <c r="AF18" s="28">
        <v>6314.99</v>
      </c>
      <c r="AG18" s="28">
        <v>41829413.600000001</v>
      </c>
      <c r="AH18" s="28">
        <v>59553824.210000001</v>
      </c>
      <c r="AI18" s="28">
        <v>45553379.280000001</v>
      </c>
      <c r="AJ18" s="28">
        <v>8660995.1999999993</v>
      </c>
      <c r="AK18" s="28">
        <v>33030.01</v>
      </c>
      <c r="AL18" s="28">
        <v>11644551.34</v>
      </c>
      <c r="AM18" s="28">
        <v>27079812.649999999</v>
      </c>
      <c r="AN18" s="28">
        <v>17040506.57</v>
      </c>
      <c r="AO18" s="28">
        <v>66635944.719999999</v>
      </c>
      <c r="AP18" s="28">
        <v>14794697.33</v>
      </c>
      <c r="AQ18" s="28">
        <v>38340350.149999999</v>
      </c>
      <c r="AR18" s="28">
        <v>47336843.939999998</v>
      </c>
      <c r="AS18" s="28">
        <v>93445740.180000007</v>
      </c>
      <c r="AT18" s="28">
        <v>50177060.829999998</v>
      </c>
      <c r="AU18" s="28">
        <v>158456434.52000001</v>
      </c>
      <c r="AV18" s="28">
        <v>157188274.97</v>
      </c>
      <c r="AW18" s="28">
        <v>64968333.159999996</v>
      </c>
      <c r="AX18" s="28">
        <v>44129469.659999996</v>
      </c>
      <c r="AY18" s="28">
        <v>68878335.049999997</v>
      </c>
      <c r="AZ18" s="28">
        <v>108806290.87</v>
      </c>
      <c r="BA18" s="28">
        <v>163651532.30000001</v>
      </c>
      <c r="BB18" s="28">
        <v>102810612.92</v>
      </c>
      <c r="BC18" s="28">
        <v>88696600.730000004</v>
      </c>
      <c r="BD18" s="28">
        <v>44555234.43</v>
      </c>
      <c r="BE18" s="28">
        <v>74378545.079999998</v>
      </c>
      <c r="BF18" s="28">
        <v>30291077.109999999</v>
      </c>
      <c r="BG18" s="66">
        <f>BF18/$BF$4</f>
        <v>1.4300843331572806E-2</v>
      </c>
      <c r="BH18" s="23"/>
      <c r="BI18" s="41" t="s">
        <v>151</v>
      </c>
      <c r="BJ18" s="3">
        <v>1.3707729357482028E-2</v>
      </c>
      <c r="BK18" s="40"/>
      <c r="BL18" s="41" t="s">
        <v>151</v>
      </c>
      <c r="BM18" s="85">
        <v>1.1308484178763675E-2</v>
      </c>
    </row>
    <row r="19" spans="1:71" s="45" customFormat="1" x14ac:dyDescent="0.2">
      <c r="A19" s="74" t="s">
        <v>38</v>
      </c>
      <c r="B19" s="42">
        <v>829</v>
      </c>
      <c r="C19" s="43">
        <v>812</v>
      </c>
      <c r="D19" s="43">
        <v>778</v>
      </c>
      <c r="E19" s="43">
        <v>761</v>
      </c>
      <c r="F19" s="43">
        <v>727</v>
      </c>
      <c r="G19" s="43">
        <v>744</v>
      </c>
      <c r="H19" s="43">
        <v>729</v>
      </c>
      <c r="I19" s="43">
        <v>705</v>
      </c>
      <c r="J19" s="43">
        <v>678</v>
      </c>
      <c r="K19" s="43">
        <v>634</v>
      </c>
      <c r="L19" s="43">
        <v>636</v>
      </c>
      <c r="M19" s="43">
        <v>621</v>
      </c>
      <c r="N19" s="43">
        <v>613</v>
      </c>
      <c r="O19" s="43">
        <v>608</v>
      </c>
      <c r="P19" s="43">
        <v>609</v>
      </c>
      <c r="Q19" s="43">
        <v>574</v>
      </c>
      <c r="R19" s="43" t="s">
        <v>94</v>
      </c>
      <c r="S19" s="43" t="s">
        <v>95</v>
      </c>
      <c r="T19" s="43" t="s">
        <v>96</v>
      </c>
      <c r="U19" s="43" t="s">
        <v>97</v>
      </c>
      <c r="V19" s="43" t="s">
        <v>98</v>
      </c>
      <c r="W19" s="43" t="s">
        <v>99</v>
      </c>
      <c r="X19" s="43" t="s">
        <v>99</v>
      </c>
      <c r="Y19" s="43" t="s">
        <v>100</v>
      </c>
      <c r="Z19" s="43" t="s">
        <v>100</v>
      </c>
      <c r="AA19" s="43" t="s">
        <v>101</v>
      </c>
      <c r="AB19" s="43" t="s">
        <v>102</v>
      </c>
      <c r="AC19" s="43" t="s">
        <v>103</v>
      </c>
      <c r="AD19" s="43" t="s">
        <v>104</v>
      </c>
      <c r="AE19" s="43" t="s">
        <v>105</v>
      </c>
      <c r="AF19" s="43" t="s">
        <v>106</v>
      </c>
      <c r="AG19" s="43" t="s">
        <v>107</v>
      </c>
      <c r="AH19" s="43" t="s">
        <v>108</v>
      </c>
      <c r="AI19" s="43" t="s">
        <v>106</v>
      </c>
      <c r="AJ19" s="43" t="s">
        <v>109</v>
      </c>
      <c r="AK19" s="43" t="s">
        <v>110</v>
      </c>
      <c r="AL19" s="43" t="s">
        <v>111</v>
      </c>
      <c r="AM19" s="43" t="s">
        <v>112</v>
      </c>
      <c r="AN19" s="43" t="s">
        <v>113</v>
      </c>
      <c r="AO19" s="43" t="s">
        <v>114</v>
      </c>
      <c r="AP19" s="43" t="s">
        <v>115</v>
      </c>
      <c r="AQ19" s="43" t="s">
        <v>116</v>
      </c>
      <c r="AR19" s="43" t="s">
        <v>117</v>
      </c>
      <c r="AS19" s="43" t="s">
        <v>118</v>
      </c>
      <c r="AT19" s="43" t="s">
        <v>119</v>
      </c>
      <c r="AU19" s="43" t="s">
        <v>120</v>
      </c>
      <c r="AV19" s="43" t="s">
        <v>121</v>
      </c>
      <c r="AW19" s="43" t="s">
        <v>122</v>
      </c>
      <c r="AX19" s="43" t="s">
        <v>93</v>
      </c>
      <c r="AY19" s="43">
        <v>681</v>
      </c>
      <c r="AZ19" s="43">
        <v>669</v>
      </c>
      <c r="BA19" s="43">
        <v>648</v>
      </c>
      <c r="BB19" s="43">
        <v>652</v>
      </c>
      <c r="BC19" s="43">
        <v>668</v>
      </c>
      <c r="BD19" s="43">
        <v>672</v>
      </c>
      <c r="BE19" s="43">
        <v>678</v>
      </c>
      <c r="BF19" s="43">
        <v>673</v>
      </c>
      <c r="BG19" s="66"/>
      <c r="BH19" s="44"/>
      <c r="BI19" s="39" t="s">
        <v>154</v>
      </c>
      <c r="BJ19" s="2">
        <v>6.360866109811153E-3</v>
      </c>
      <c r="BK19" s="40"/>
      <c r="BL19" s="39" t="s">
        <v>154</v>
      </c>
      <c r="BM19" s="86">
        <v>1.128282465552276E-2</v>
      </c>
      <c r="BN19" s="46"/>
      <c r="BS19" s="46"/>
    </row>
    <row r="20" spans="1:71" s="45" customFormat="1" x14ac:dyDescent="0.2">
      <c r="A20" s="12" t="s">
        <v>39</v>
      </c>
      <c r="B20" s="47">
        <v>27527</v>
      </c>
      <c r="C20" s="65">
        <v>27642</v>
      </c>
      <c r="D20" s="65">
        <v>25374</v>
      </c>
      <c r="E20" s="65">
        <v>26378</v>
      </c>
      <c r="F20" s="65">
        <v>24623</v>
      </c>
      <c r="G20" s="65">
        <v>23154</v>
      </c>
      <c r="H20" s="65">
        <v>23895</v>
      </c>
      <c r="I20" s="65">
        <v>22048</v>
      </c>
      <c r="J20" s="65">
        <v>21921</v>
      </c>
      <c r="K20" s="65">
        <v>25859</v>
      </c>
      <c r="L20" s="65">
        <v>26704</v>
      </c>
      <c r="M20" s="65">
        <v>26243</v>
      </c>
      <c r="N20" s="65">
        <v>26822</v>
      </c>
      <c r="O20" s="65">
        <v>28512</v>
      </c>
      <c r="P20" s="65">
        <v>27898</v>
      </c>
      <c r="Q20" s="65">
        <v>27383</v>
      </c>
      <c r="R20" s="65">
        <v>28300</v>
      </c>
      <c r="S20" s="65">
        <v>29106</v>
      </c>
      <c r="T20" s="65">
        <v>29260</v>
      </c>
      <c r="U20" s="65">
        <v>30211</v>
      </c>
      <c r="V20" s="65">
        <v>29364</v>
      </c>
      <c r="W20" s="65">
        <v>33277</v>
      </c>
      <c r="X20" s="65">
        <v>33337</v>
      </c>
      <c r="Y20" s="65">
        <v>36006</v>
      </c>
      <c r="Z20" s="65">
        <v>39301</v>
      </c>
      <c r="AA20" s="65">
        <v>43834</v>
      </c>
      <c r="AB20" s="65">
        <v>43993</v>
      </c>
      <c r="AC20" s="65">
        <v>41731</v>
      </c>
      <c r="AD20" s="65">
        <v>42798</v>
      </c>
      <c r="AE20" s="65">
        <v>44589</v>
      </c>
      <c r="AF20" s="65">
        <v>43695</v>
      </c>
      <c r="AG20" s="65">
        <v>54263</v>
      </c>
      <c r="AH20" s="65">
        <v>56217</v>
      </c>
      <c r="AI20" s="65">
        <v>61676</v>
      </c>
      <c r="AJ20" s="65">
        <v>86545</v>
      </c>
      <c r="AK20" s="65">
        <v>88956</v>
      </c>
      <c r="AL20" s="65">
        <v>75503</v>
      </c>
      <c r="AM20" s="65">
        <v>85442</v>
      </c>
      <c r="AN20" s="65">
        <v>87992</v>
      </c>
      <c r="AO20" s="65">
        <v>82886</v>
      </c>
      <c r="AP20" s="65">
        <v>97549</v>
      </c>
      <c r="AQ20" s="65">
        <v>84595</v>
      </c>
      <c r="AR20" s="65">
        <v>103297</v>
      </c>
      <c r="AS20" s="65">
        <v>101759</v>
      </c>
      <c r="AT20" s="65">
        <v>105847</v>
      </c>
      <c r="AU20" s="65">
        <v>84671</v>
      </c>
      <c r="AV20" s="65">
        <v>87033</v>
      </c>
      <c r="AW20" s="65">
        <v>91515</v>
      </c>
      <c r="AX20" s="65">
        <v>97087</v>
      </c>
      <c r="AY20" s="65">
        <v>101552</v>
      </c>
      <c r="AZ20" s="65">
        <v>91068</v>
      </c>
      <c r="BA20" s="65">
        <v>88154</v>
      </c>
      <c r="BB20" s="65">
        <v>88587</v>
      </c>
      <c r="BC20" s="65">
        <v>90599</v>
      </c>
      <c r="BD20" s="65">
        <v>91543</v>
      </c>
      <c r="BE20" s="65">
        <v>95072</v>
      </c>
      <c r="BF20" s="65">
        <v>93966</v>
      </c>
      <c r="BG20" s="66"/>
      <c r="BH20" s="44"/>
      <c r="BI20" s="41" t="s">
        <v>158</v>
      </c>
      <c r="BJ20" s="3">
        <v>5.6560956753146565E-3</v>
      </c>
      <c r="BK20" s="40"/>
      <c r="BL20" s="41" t="s">
        <v>158</v>
      </c>
      <c r="BM20" s="85">
        <v>6.3413824077642855E-3</v>
      </c>
      <c r="BN20" s="46"/>
      <c r="BS20" s="46"/>
    </row>
    <row r="21" spans="1:71" s="16" customFormat="1" x14ac:dyDescent="0.2">
      <c r="A21" s="74" t="s">
        <v>31</v>
      </c>
      <c r="B21" s="24">
        <v>547104.93999999994</v>
      </c>
      <c r="C21" s="25">
        <v>585854.42000000004</v>
      </c>
      <c r="D21" s="25">
        <v>685061.43</v>
      </c>
      <c r="E21" s="25">
        <v>527182.65</v>
      </c>
      <c r="F21" s="25">
        <v>525248.08325998066</v>
      </c>
      <c r="G21" s="25">
        <v>759199.6</v>
      </c>
      <c r="H21" s="25">
        <v>831039.16</v>
      </c>
      <c r="I21" s="25">
        <v>860530.3</v>
      </c>
      <c r="J21" s="25">
        <v>899948.35</v>
      </c>
      <c r="K21" s="25">
        <v>1140816.68</v>
      </c>
      <c r="L21" s="25">
        <v>1231463.44</v>
      </c>
      <c r="M21" s="25">
        <v>1153069.29</v>
      </c>
      <c r="N21" s="25">
        <v>1174563.1299999999</v>
      </c>
      <c r="O21" s="25">
        <v>1177767.8600000001</v>
      </c>
      <c r="P21" s="25">
        <v>1272683.8400000001</v>
      </c>
      <c r="Q21" s="25">
        <v>1370052.5598257841</v>
      </c>
      <c r="R21" s="25">
        <v>1574046.29</v>
      </c>
      <c r="S21" s="25">
        <v>1623815.73</v>
      </c>
      <c r="T21" s="25">
        <v>1678088.84</v>
      </c>
      <c r="U21" s="25">
        <v>1638415.76</v>
      </c>
      <c r="V21" s="25">
        <v>1563430.2155226823</v>
      </c>
      <c r="W21" s="25">
        <v>1625200.73</v>
      </c>
      <c r="X21" s="25">
        <v>1579258.7224948874</v>
      </c>
      <c r="Y21" s="25">
        <v>1570252.9069444444</v>
      </c>
      <c r="Z21" s="25">
        <v>1798593.64</v>
      </c>
      <c r="AA21" s="25">
        <v>1838309.5043103448</v>
      </c>
      <c r="AB21" s="25">
        <v>2024485.7</v>
      </c>
      <c r="AC21" s="25">
        <v>2039670.8948689136</v>
      </c>
      <c r="AD21" s="25">
        <v>2203331.7999999998</v>
      </c>
      <c r="AE21" s="25">
        <v>2315633.9757142859</v>
      </c>
      <c r="AF21" s="25">
        <v>2467795.2045499999</v>
      </c>
      <c r="AG21" s="25">
        <v>2830949.1</v>
      </c>
      <c r="AH21" s="25">
        <v>2695605.6822222224</v>
      </c>
      <c r="AI21" s="25">
        <v>2813469.15</v>
      </c>
      <c r="AJ21" s="25">
        <v>3090080.5685064932</v>
      </c>
      <c r="AK21" s="25">
        <v>3106629.669249617</v>
      </c>
      <c r="AL21" s="25">
        <v>3095822.15</v>
      </c>
      <c r="AM21" s="25">
        <v>3329961.6386147183</v>
      </c>
      <c r="AN21" s="25">
        <v>3453969.83</v>
      </c>
      <c r="AO21" s="25">
        <v>3553809.27</v>
      </c>
      <c r="AP21" s="25">
        <v>3887275.7670655269</v>
      </c>
      <c r="AQ21" s="25">
        <v>3864828.6964721847</v>
      </c>
      <c r="AR21" s="25">
        <v>3934827.5141857336</v>
      </c>
      <c r="AS21" s="25">
        <v>4121913.0757916099</v>
      </c>
      <c r="AT21" s="25">
        <v>4250290.8</v>
      </c>
      <c r="AU21" s="25">
        <v>4066314.2959848484</v>
      </c>
      <c r="AV21" s="25">
        <v>4307290.5325246304</v>
      </c>
      <c r="AW21" s="25">
        <v>4458439.51</v>
      </c>
      <c r="AX21" s="25">
        <v>6002941.7792625362</v>
      </c>
      <c r="AY21" s="25">
        <v>6280708.0281791482</v>
      </c>
      <c r="AZ21" s="25">
        <v>6235752.46</v>
      </c>
      <c r="BA21" s="25">
        <v>6327559.633734568</v>
      </c>
      <c r="BB21" s="25">
        <v>6687664.5199999996</v>
      </c>
      <c r="BC21" s="25">
        <v>7015230.4900000002</v>
      </c>
      <c r="BD21" s="25">
        <v>7032371.3399999999</v>
      </c>
      <c r="BE21" s="25">
        <v>6783922.0199999996</v>
      </c>
      <c r="BF21" s="25">
        <v>7277020.2599999998</v>
      </c>
      <c r="BG21" s="66">
        <f>BF21/$BF$4</f>
        <v>3.4355835641310152E-3</v>
      </c>
      <c r="BH21" s="40"/>
      <c r="BI21" s="39" t="s">
        <v>156</v>
      </c>
      <c r="BJ21" s="2">
        <v>4.6559931269575363E-3</v>
      </c>
      <c r="BK21" s="40"/>
      <c r="BL21" s="39" t="s">
        <v>153</v>
      </c>
      <c r="BM21" s="86">
        <v>6.2431203256919096E-3</v>
      </c>
      <c r="BN21" s="26"/>
      <c r="BS21" s="15"/>
    </row>
    <row r="22" spans="1:71" s="19" customFormat="1" x14ac:dyDescent="0.2">
      <c r="A22" s="8" t="s">
        <v>50</v>
      </c>
      <c r="B22" s="22">
        <v>3.1099999999999999E-2</v>
      </c>
      <c r="C22" s="3">
        <v>3.32E-2</v>
      </c>
      <c r="D22" s="3">
        <v>3.0700000000000002E-2</v>
      </c>
      <c r="E22" s="3">
        <v>3.3779999999999998E-2</v>
      </c>
      <c r="F22" s="3">
        <v>3.1800000000000002E-2</v>
      </c>
      <c r="G22" s="3">
        <v>3.32E-2</v>
      </c>
      <c r="H22" s="3">
        <v>3.61E-2</v>
      </c>
      <c r="I22" s="3">
        <v>3.0800000000000001E-2</v>
      </c>
      <c r="J22" s="3">
        <v>3.1449999999999999E-2</v>
      </c>
      <c r="K22" s="3">
        <v>3.1800000000000002E-2</v>
      </c>
      <c r="L22" s="3">
        <v>2.76E-2</v>
      </c>
      <c r="M22" s="3">
        <v>2.7699999999999999E-2</v>
      </c>
      <c r="N22" s="3">
        <v>2.6700000000000002E-2</v>
      </c>
      <c r="O22" s="3">
        <v>3.1E-2</v>
      </c>
      <c r="P22" s="3">
        <v>4.0099999999999997E-2</v>
      </c>
      <c r="Q22" s="3">
        <v>3.85E-2</v>
      </c>
      <c r="R22" s="3">
        <v>2.8899999999999999E-2</v>
      </c>
      <c r="S22" s="3">
        <v>2.7799999999999998E-2</v>
      </c>
      <c r="T22" s="3">
        <v>2.6700000000000002E-2</v>
      </c>
      <c r="U22" s="3">
        <v>2.6100000000000002E-2</v>
      </c>
      <c r="V22" s="3">
        <v>2.7650000000000001E-2</v>
      </c>
      <c r="W22" s="3">
        <v>2.86E-2</v>
      </c>
      <c r="X22" s="3">
        <v>2.6599999999999999E-2</v>
      </c>
      <c r="Y22" s="3">
        <v>2.3099999999999999E-2</v>
      </c>
      <c r="Z22" s="3">
        <v>2.1499999999999998E-2</v>
      </c>
      <c r="AA22" s="3">
        <v>2.5600000000000001E-2</v>
      </c>
      <c r="AB22" s="3">
        <v>2.35E-2</v>
      </c>
      <c r="AC22" s="3">
        <v>2.5729999999999999E-2</v>
      </c>
      <c r="AD22" s="3">
        <v>2.1600000000000001E-2</v>
      </c>
      <c r="AE22" s="3">
        <v>2.0199999999999999E-2</v>
      </c>
      <c r="AF22" s="3">
        <v>2.06E-2</v>
      </c>
      <c r="AG22" s="3">
        <v>2.1100000000000001E-2</v>
      </c>
      <c r="AH22" s="3">
        <v>2.29E-2</v>
      </c>
      <c r="AI22" s="3">
        <v>2.0299999999999999E-2</v>
      </c>
      <c r="AJ22" s="3">
        <v>1.9699999999999999E-2</v>
      </c>
      <c r="AK22" s="3">
        <v>2.0029999999999999E-2</v>
      </c>
      <c r="AL22" s="3">
        <v>2.0899999999999998E-2</v>
      </c>
      <c r="AM22" s="3">
        <v>2.393E-2</v>
      </c>
      <c r="AN22" s="3">
        <v>2.35E-2</v>
      </c>
      <c r="AO22" s="3">
        <v>2.69E-2</v>
      </c>
      <c r="AP22" s="3">
        <v>0.02</v>
      </c>
      <c r="AQ22" s="3">
        <v>2.1899999999999999E-2</v>
      </c>
      <c r="AR22" s="3">
        <v>2.06E-2</v>
      </c>
      <c r="AS22" s="3">
        <v>2.18E-2</v>
      </c>
      <c r="AT22" s="3">
        <v>2.1299999999999999E-2</v>
      </c>
      <c r="AU22" s="3">
        <v>2.2800000000000001E-2</v>
      </c>
      <c r="AV22" s="3">
        <v>2.1100000000000001E-2</v>
      </c>
      <c r="AW22" s="3">
        <v>2.0500000000000001E-2</v>
      </c>
      <c r="AX22" s="3">
        <v>2.0500000000000001E-2</v>
      </c>
      <c r="AY22" s="3">
        <v>2.1700000000000001E-2</v>
      </c>
      <c r="AZ22" s="3">
        <v>2.1489999999999999E-2</v>
      </c>
      <c r="BA22" s="3">
        <v>2.342E-2</v>
      </c>
      <c r="BB22" s="3">
        <v>2.206E-2</v>
      </c>
      <c r="BC22" s="3">
        <v>1.966E-2</v>
      </c>
      <c r="BD22" s="3">
        <v>2.0299999999999999E-2</v>
      </c>
      <c r="BE22" s="3">
        <v>1.8800000000000001E-2</v>
      </c>
      <c r="BF22" s="3">
        <v>1.9099999999999999E-2</v>
      </c>
      <c r="BG22" s="66"/>
      <c r="BI22" s="41" t="s">
        <v>155</v>
      </c>
      <c r="BJ22" s="3">
        <v>4.5132436345028332E-3</v>
      </c>
      <c r="BK22" s="40"/>
      <c r="BL22" s="41" t="s">
        <v>156</v>
      </c>
      <c r="BM22" s="85">
        <v>5.6896137415363597E-3</v>
      </c>
      <c r="BN22" s="15"/>
      <c r="BQ22" s="15"/>
      <c r="BR22" s="15"/>
      <c r="BS22" s="15"/>
    </row>
    <row r="23" spans="1:71" s="19" customFormat="1" x14ac:dyDescent="0.2">
      <c r="A23" s="10" t="s">
        <v>32</v>
      </c>
      <c r="B23" s="20">
        <v>0.48230000000000001</v>
      </c>
      <c r="C23" s="2">
        <v>0.4612</v>
      </c>
      <c r="D23" s="2">
        <v>0.46739999999999998</v>
      </c>
      <c r="E23" s="2">
        <v>0.4582</v>
      </c>
      <c r="F23" s="2">
        <v>0.4496</v>
      </c>
      <c r="G23" s="2">
        <v>0.4274</v>
      </c>
      <c r="H23" s="2">
        <v>0.4199</v>
      </c>
      <c r="I23" s="2">
        <v>0.48089999999999999</v>
      </c>
      <c r="J23" s="2">
        <v>0.40239999999999998</v>
      </c>
      <c r="K23" s="2">
        <v>0.3987</v>
      </c>
      <c r="L23" s="2">
        <v>0.40460000000000002</v>
      </c>
      <c r="M23" s="2">
        <v>0.40860000000000002</v>
      </c>
      <c r="N23" s="2">
        <v>0.39929999999999999</v>
      </c>
      <c r="O23" s="2">
        <v>0.38590000000000002</v>
      </c>
      <c r="P23" s="2">
        <v>0.38890000000000002</v>
      </c>
      <c r="Q23" s="2">
        <v>0.38650000000000001</v>
      </c>
      <c r="R23" s="2">
        <v>0.38100000000000001</v>
      </c>
      <c r="S23" s="2">
        <v>0.38190000000000002</v>
      </c>
      <c r="T23" s="2">
        <v>0.38229999999999997</v>
      </c>
      <c r="U23" s="2">
        <v>0.37559999999999999</v>
      </c>
      <c r="V23" s="2">
        <v>0.36990000000000001</v>
      </c>
      <c r="W23" s="2">
        <v>0.35260000000000002</v>
      </c>
      <c r="X23" s="2">
        <v>0.3508</v>
      </c>
      <c r="Y23" s="2">
        <v>0.3226</v>
      </c>
      <c r="Z23" s="2">
        <v>0.31280000000000002</v>
      </c>
      <c r="AA23" s="2">
        <v>0.2928</v>
      </c>
      <c r="AB23" s="2">
        <v>0.27850000000000003</v>
      </c>
      <c r="AC23" s="2">
        <v>0.25629999999999997</v>
      </c>
      <c r="AD23" s="2">
        <v>0.23830000000000001</v>
      </c>
      <c r="AE23" s="2">
        <v>0.23380000000000001</v>
      </c>
      <c r="AF23" s="2">
        <v>0.2321</v>
      </c>
      <c r="AG23" s="2">
        <v>0.22969999999999999</v>
      </c>
      <c r="AH23" s="2">
        <v>0.2177</v>
      </c>
      <c r="AI23" s="2">
        <v>0.2213</v>
      </c>
      <c r="AJ23" s="2">
        <v>0.1956</v>
      </c>
      <c r="AK23" s="2">
        <v>0.221</v>
      </c>
      <c r="AL23" s="2">
        <v>0.2107</v>
      </c>
      <c r="AM23" s="2">
        <v>0.20449999999999999</v>
      </c>
      <c r="AN23" s="2">
        <v>0.19350000000000001</v>
      </c>
      <c r="AO23" s="2">
        <v>0.16200000000000001</v>
      </c>
      <c r="AP23" s="2">
        <v>0.16850000000000001</v>
      </c>
      <c r="AQ23" s="2">
        <v>0.16750000000000001</v>
      </c>
      <c r="AR23" s="2">
        <v>0.1686</v>
      </c>
      <c r="AS23" s="2">
        <v>0.1691</v>
      </c>
      <c r="AT23" s="2">
        <v>0.1802</v>
      </c>
      <c r="AU23" s="2">
        <v>0.17560000000000001</v>
      </c>
      <c r="AV23" s="2">
        <v>0.1522</v>
      </c>
      <c r="AW23" s="2">
        <v>0.15310000000000001</v>
      </c>
      <c r="AX23" s="2">
        <v>0.1517</v>
      </c>
      <c r="AY23" s="2">
        <v>0.15229999999999999</v>
      </c>
      <c r="AZ23" s="2">
        <v>0.15010000000000001</v>
      </c>
      <c r="BA23" s="2">
        <v>0.16239999999999999</v>
      </c>
      <c r="BB23" s="2">
        <v>0.14860000000000001</v>
      </c>
      <c r="BC23" s="2">
        <v>0.14580000000000001</v>
      </c>
      <c r="BD23" s="2">
        <v>0.1421</v>
      </c>
      <c r="BE23" s="2">
        <v>0.14099999999999999</v>
      </c>
      <c r="BF23" s="2">
        <v>0.14050000000000001</v>
      </c>
      <c r="BG23" s="66"/>
      <c r="BI23" s="39" t="s">
        <v>153</v>
      </c>
      <c r="BJ23" s="2">
        <v>4.5105814388781531E-3</v>
      </c>
      <c r="BK23" s="40"/>
      <c r="BL23" s="39" t="s">
        <v>155</v>
      </c>
      <c r="BM23" s="86">
        <v>5.0957592238153708E-3</v>
      </c>
      <c r="BN23" s="15"/>
      <c r="BQ23" s="15"/>
      <c r="BR23" s="15"/>
      <c r="BS23" s="15"/>
    </row>
    <row r="24" spans="1:71" s="49" customFormat="1" x14ac:dyDescent="0.2">
      <c r="A24" s="12" t="s">
        <v>128</v>
      </c>
      <c r="B24" s="47">
        <v>52</v>
      </c>
      <c r="C24" s="48">
        <v>40</v>
      </c>
      <c r="D24" s="48">
        <v>39</v>
      </c>
      <c r="E24" s="48">
        <v>53</v>
      </c>
      <c r="F24" s="48">
        <v>51</v>
      </c>
      <c r="G24" s="48">
        <v>85</v>
      </c>
      <c r="H24" s="48">
        <v>76</v>
      </c>
      <c r="I24" s="48">
        <v>62</v>
      </c>
      <c r="J24" s="48">
        <v>61</v>
      </c>
      <c r="K24" s="48">
        <v>63</v>
      </c>
      <c r="L24" s="48">
        <v>67</v>
      </c>
      <c r="M24" s="48">
        <v>62</v>
      </c>
      <c r="N24" s="48">
        <v>67</v>
      </c>
      <c r="O24" s="48">
        <v>75</v>
      </c>
      <c r="P24" s="48">
        <v>67</v>
      </c>
      <c r="Q24" s="48">
        <v>66</v>
      </c>
      <c r="R24" s="48">
        <v>64</v>
      </c>
      <c r="S24" s="48">
        <v>67</v>
      </c>
      <c r="T24" s="48">
        <v>69</v>
      </c>
      <c r="U24" s="48">
        <v>74</v>
      </c>
      <c r="V24" s="48">
        <v>70</v>
      </c>
      <c r="W24" s="48">
        <v>59</v>
      </c>
      <c r="X24" s="48">
        <v>64</v>
      </c>
      <c r="Y24" s="48">
        <v>69</v>
      </c>
      <c r="Z24" s="48">
        <v>65</v>
      </c>
      <c r="AA24" s="48">
        <v>77</v>
      </c>
      <c r="AB24" s="48">
        <v>77</v>
      </c>
      <c r="AC24" s="48">
        <v>80</v>
      </c>
      <c r="AD24" s="48">
        <v>77</v>
      </c>
      <c r="AE24" s="48">
        <v>77</v>
      </c>
      <c r="AF24" s="48">
        <v>92</v>
      </c>
      <c r="AG24" s="48">
        <v>79</v>
      </c>
      <c r="AH24" s="48">
        <v>83</v>
      </c>
      <c r="AI24" s="48">
        <v>86</v>
      </c>
      <c r="AJ24" s="48">
        <v>80</v>
      </c>
      <c r="AK24" s="48">
        <v>82</v>
      </c>
      <c r="AL24" s="48">
        <v>90</v>
      </c>
      <c r="AM24" s="48">
        <v>106</v>
      </c>
      <c r="AN24" s="48">
        <v>109</v>
      </c>
      <c r="AO24" s="48">
        <v>134.88</v>
      </c>
      <c r="AP24" s="48">
        <v>132.59</v>
      </c>
      <c r="AQ24" s="48">
        <v>135.71</v>
      </c>
      <c r="AR24" s="48">
        <v>140.72</v>
      </c>
      <c r="AS24" s="48">
        <v>138.86000000000001</v>
      </c>
      <c r="AT24" s="48">
        <v>139.9</v>
      </c>
      <c r="AU24" s="48">
        <v>150.11000000000001</v>
      </c>
      <c r="AV24" s="48">
        <v>165.31</v>
      </c>
      <c r="AW24" s="48">
        <v>172.9</v>
      </c>
      <c r="AX24" s="48">
        <v>180.9</v>
      </c>
      <c r="AY24" s="48">
        <v>193.3</v>
      </c>
      <c r="AZ24" s="48">
        <v>198.3</v>
      </c>
      <c r="BA24" s="48">
        <v>208</v>
      </c>
      <c r="BB24" s="48">
        <v>205.9</v>
      </c>
      <c r="BC24" s="48">
        <v>209.8</v>
      </c>
      <c r="BD24" s="48">
        <v>225.7</v>
      </c>
      <c r="BE24" s="48">
        <v>226.5</v>
      </c>
      <c r="BF24" s="48">
        <v>253.5</v>
      </c>
      <c r="BG24" s="66"/>
      <c r="BI24" s="41" t="s">
        <v>159</v>
      </c>
      <c r="BJ24" s="3">
        <v>8.6649150407223561E-4</v>
      </c>
      <c r="BK24" s="40"/>
      <c r="BL24" s="41" t="s">
        <v>159</v>
      </c>
      <c r="BM24" s="85">
        <v>2.5733214087141089E-3</v>
      </c>
      <c r="BN24" s="51"/>
      <c r="BQ24" s="50"/>
      <c r="BR24" s="50"/>
      <c r="BS24" s="51"/>
    </row>
    <row r="25" spans="1:71" s="50" customFormat="1" x14ac:dyDescent="0.2">
      <c r="A25" s="74" t="s">
        <v>55</v>
      </c>
      <c r="B25" s="52">
        <v>80.37</v>
      </c>
      <c r="C25" s="53">
        <v>42.35</v>
      </c>
      <c r="D25" s="53">
        <v>72.48</v>
      </c>
      <c r="E25" s="53">
        <v>67.25</v>
      </c>
      <c r="F25" s="53">
        <v>59.1</v>
      </c>
      <c r="G25" s="53">
        <v>145.08000000000001</v>
      </c>
      <c r="H25" s="53">
        <v>59.51</v>
      </c>
      <c r="I25" s="53">
        <v>64.790000000000006</v>
      </c>
      <c r="J25" s="53">
        <v>64.47</v>
      </c>
      <c r="K25" s="53">
        <v>93.83</v>
      </c>
      <c r="L25" s="53">
        <v>74.61</v>
      </c>
      <c r="M25" s="53">
        <v>59.16</v>
      </c>
      <c r="N25" s="53">
        <v>70.77</v>
      </c>
      <c r="O25" s="53">
        <v>87.31</v>
      </c>
      <c r="P25" s="53">
        <v>79.430000000000007</v>
      </c>
      <c r="Q25" s="53">
        <v>69.099999999999994</v>
      </c>
      <c r="R25" s="53">
        <v>76.02</v>
      </c>
      <c r="S25" s="53">
        <v>88.66</v>
      </c>
      <c r="T25" s="53">
        <v>82.96</v>
      </c>
      <c r="U25" s="53">
        <v>73.540000000000006</v>
      </c>
      <c r="V25" s="53">
        <v>66.849999999999994</v>
      </c>
      <c r="W25" s="53">
        <v>54.22</v>
      </c>
      <c r="X25" s="53">
        <v>85.17</v>
      </c>
      <c r="Y25" s="53">
        <v>80.010000000000005</v>
      </c>
      <c r="Z25" s="53">
        <v>68.12</v>
      </c>
      <c r="AA25" s="53">
        <v>99.94</v>
      </c>
      <c r="AB25" s="53">
        <v>77.680000000000007</v>
      </c>
      <c r="AC25" s="53">
        <v>78.7</v>
      </c>
      <c r="AD25" s="53">
        <v>79.25</v>
      </c>
      <c r="AE25" s="53">
        <v>82.3</v>
      </c>
      <c r="AF25" s="53">
        <v>93.36</v>
      </c>
      <c r="AG25" s="53">
        <v>77.19</v>
      </c>
      <c r="AH25" s="53">
        <v>76.23</v>
      </c>
      <c r="AI25" s="53">
        <v>68.099999999999994</v>
      </c>
      <c r="AJ25" s="53">
        <v>59.79</v>
      </c>
      <c r="AK25" s="53">
        <v>70.19</v>
      </c>
      <c r="AL25" s="53">
        <v>109.55</v>
      </c>
      <c r="AM25" s="53">
        <v>106.25</v>
      </c>
      <c r="AN25" s="53">
        <v>86.37</v>
      </c>
      <c r="AO25" s="53">
        <v>78.02</v>
      </c>
      <c r="AP25" s="53">
        <v>81.81</v>
      </c>
      <c r="AQ25" s="53">
        <v>76.13</v>
      </c>
      <c r="AR25" s="53">
        <v>96.88</v>
      </c>
      <c r="AS25" s="53">
        <v>94.78</v>
      </c>
      <c r="AT25" s="53">
        <v>118.88</v>
      </c>
      <c r="AU25" s="53">
        <v>128.49</v>
      </c>
      <c r="AV25" s="53">
        <v>169</v>
      </c>
      <c r="AW25" s="53">
        <v>122.56</v>
      </c>
      <c r="AX25" s="53">
        <v>207.83</v>
      </c>
      <c r="AY25" s="53">
        <v>210.91</v>
      </c>
      <c r="AZ25" s="53">
        <v>165.35</v>
      </c>
      <c r="BA25" s="53">
        <v>144.12</v>
      </c>
      <c r="BB25" s="53">
        <v>186.54</v>
      </c>
      <c r="BC25" s="53">
        <v>211.18</v>
      </c>
      <c r="BD25" s="53">
        <v>174.08</v>
      </c>
      <c r="BE25" s="53">
        <v>133.84</v>
      </c>
      <c r="BF25" s="53">
        <v>341.23</v>
      </c>
      <c r="BG25" s="66"/>
      <c r="BH25" s="49"/>
      <c r="BI25" s="39" t="s">
        <v>157</v>
      </c>
      <c r="BJ25" s="2">
        <v>4.1351029253766962E-4</v>
      </c>
      <c r="BK25" s="40"/>
      <c r="BL25" s="39" t="s">
        <v>160</v>
      </c>
      <c r="BM25" s="86">
        <v>2.3345956042970057E-3</v>
      </c>
      <c r="BN25" s="51"/>
      <c r="BS25" s="51"/>
    </row>
    <row r="26" spans="1:71" s="30" customFormat="1" x14ac:dyDescent="0.2">
      <c r="A26" s="12" t="s">
        <v>54</v>
      </c>
      <c r="B26" s="54">
        <v>23608157.32</v>
      </c>
      <c r="C26" s="55">
        <v>26231775.199999999</v>
      </c>
      <c r="D26" s="55">
        <v>35015896.359999999</v>
      </c>
      <c r="E26" s="55">
        <v>34865229.5</v>
      </c>
      <c r="F26" s="55">
        <v>24823152.73</v>
      </c>
      <c r="G26" s="55">
        <v>35899638.75</v>
      </c>
      <c r="H26" s="55">
        <v>31497460.789999999</v>
      </c>
      <c r="I26" s="55">
        <v>52970848.509999998</v>
      </c>
      <c r="J26" s="55">
        <v>46354061.219999999</v>
      </c>
      <c r="K26" s="55">
        <v>127701672.42</v>
      </c>
      <c r="L26" s="55">
        <v>137469286.88999999</v>
      </c>
      <c r="M26" s="55">
        <v>137159439.12</v>
      </c>
      <c r="N26" s="55">
        <v>134844279.15000001</v>
      </c>
      <c r="O26" s="55">
        <v>139822345.22</v>
      </c>
      <c r="P26" s="55">
        <v>144800172.36000001</v>
      </c>
      <c r="Q26" s="55">
        <v>147896572.71000001</v>
      </c>
      <c r="R26" s="55">
        <v>134097546.39</v>
      </c>
      <c r="S26" s="55">
        <v>135433331.52000001</v>
      </c>
      <c r="T26" s="55">
        <v>114037494.48999999</v>
      </c>
      <c r="U26" s="55">
        <v>161264025.22</v>
      </c>
      <c r="V26" s="55">
        <v>134358829.77000001</v>
      </c>
      <c r="W26" s="55">
        <v>147464597.63999999</v>
      </c>
      <c r="X26" s="55">
        <v>158173357.72</v>
      </c>
      <c r="Y26" s="55">
        <v>180469093.90000001</v>
      </c>
      <c r="Z26" s="55">
        <v>264735074.72</v>
      </c>
      <c r="AA26" s="55">
        <v>249297558.43000001</v>
      </c>
      <c r="AB26" s="55">
        <v>193588862.27000001</v>
      </c>
      <c r="AC26" s="55">
        <v>195310679.42000002</v>
      </c>
      <c r="AD26" s="55">
        <v>220014021.25999999</v>
      </c>
      <c r="AE26" s="55">
        <v>274580405.88999999</v>
      </c>
      <c r="AF26" s="55">
        <v>301002759.05000001</v>
      </c>
      <c r="AG26" s="55">
        <v>331545660.31</v>
      </c>
      <c r="AH26" s="55">
        <v>266914047.59</v>
      </c>
      <c r="AI26" s="55">
        <v>355217581.99000001</v>
      </c>
      <c r="AJ26" s="55">
        <v>387208371.19999999</v>
      </c>
      <c r="AK26" s="55">
        <v>370337122.29000002</v>
      </c>
      <c r="AL26" s="55">
        <v>404748062.64999998</v>
      </c>
      <c r="AM26" s="55">
        <v>497853190.79000002</v>
      </c>
      <c r="AN26" s="55">
        <f>361327499.07+15200000</f>
        <v>376527499.06999999</v>
      </c>
      <c r="AO26" s="55">
        <v>333315641.42000002</v>
      </c>
      <c r="AP26" s="55">
        <v>374967886.26999998</v>
      </c>
      <c r="AQ26" s="55">
        <v>423772697.88999999</v>
      </c>
      <c r="AR26" s="55">
        <v>459666397.45999998</v>
      </c>
      <c r="AS26" s="55">
        <v>576925453.76999998</v>
      </c>
      <c r="AT26" s="55">
        <v>554065380.21000004</v>
      </c>
      <c r="AU26" s="55">
        <v>450620736.88999999</v>
      </c>
      <c r="AV26" s="55">
        <v>452634355.30000001</v>
      </c>
      <c r="AW26" s="55">
        <v>468769550.14999998</v>
      </c>
      <c r="AX26" s="55">
        <v>710382136.54999995</v>
      </c>
      <c r="AY26" s="55">
        <v>549068237.85000002</v>
      </c>
      <c r="AZ26" s="55">
        <v>489903411.85000002</v>
      </c>
      <c r="BA26" s="55">
        <v>339202061.91000003</v>
      </c>
      <c r="BB26" s="55">
        <v>629837645.94000006</v>
      </c>
      <c r="BC26" s="55">
        <v>806866321.36999393</v>
      </c>
      <c r="BD26" s="55">
        <v>596581933.21000004</v>
      </c>
      <c r="BE26" s="55">
        <v>506188110.08999997</v>
      </c>
      <c r="BF26" s="55">
        <v>632371066.02999997</v>
      </c>
      <c r="BG26" s="66">
        <f>BF26/$BF$4</f>
        <v>0.29855127006128152</v>
      </c>
      <c r="BH26" s="56"/>
      <c r="BI26" s="41" t="s">
        <v>160</v>
      </c>
      <c r="BJ26" s="3">
        <v>4.0608407398780912E-4</v>
      </c>
      <c r="BK26" s="67"/>
      <c r="BL26" s="41" t="s">
        <v>161</v>
      </c>
      <c r="BM26" s="85">
        <v>2.2174268748037292E-3</v>
      </c>
      <c r="BN26" s="57"/>
      <c r="BS26" s="58"/>
    </row>
    <row r="27" spans="1:71" s="30" customFormat="1" x14ac:dyDescent="0.2">
      <c r="A27" s="75" t="s">
        <v>28</v>
      </c>
      <c r="B27" s="59">
        <v>4254915.3100000005</v>
      </c>
      <c r="C27" s="60">
        <v>1460984.8</v>
      </c>
      <c r="D27" s="60">
        <v>3262217.52</v>
      </c>
      <c r="E27" s="60">
        <v>4397652.4799999995</v>
      </c>
      <c r="F27" s="60">
        <v>6081745.6299999999</v>
      </c>
      <c r="G27" s="60">
        <v>2765734.8800000004</v>
      </c>
      <c r="H27" s="60">
        <v>3017796.64</v>
      </c>
      <c r="I27" s="60">
        <v>2473595.9499999997</v>
      </c>
      <c r="J27" s="60">
        <v>1937868.4000000001</v>
      </c>
      <c r="K27" s="60">
        <v>2642871.0100000002</v>
      </c>
      <c r="L27" s="60">
        <v>10178594.02</v>
      </c>
      <c r="M27" s="60">
        <v>9943848.3599999994</v>
      </c>
      <c r="N27" s="60">
        <v>10727291.549999999</v>
      </c>
      <c r="O27" s="60">
        <v>5146720.58</v>
      </c>
      <c r="P27" s="60">
        <v>6687559.0599999996</v>
      </c>
      <c r="Q27" s="60">
        <v>3954863.4299999997</v>
      </c>
      <c r="R27" s="60">
        <v>10115735.09</v>
      </c>
      <c r="S27" s="60">
        <v>13389363.300000001</v>
      </c>
      <c r="T27" s="60">
        <v>6634189.879999999</v>
      </c>
      <c r="U27" s="60">
        <v>10608445.35</v>
      </c>
      <c r="V27" s="60">
        <v>17669755.5</v>
      </c>
      <c r="W27" s="60">
        <v>2525364.21</v>
      </c>
      <c r="X27" s="60">
        <v>9900880.2300000004</v>
      </c>
      <c r="Y27" s="60">
        <v>8773122</v>
      </c>
      <c r="Z27" s="60">
        <v>2669820.7000000002</v>
      </c>
      <c r="AA27" s="60">
        <v>4271054.97</v>
      </c>
      <c r="AB27" s="60">
        <v>8729109.7799999993</v>
      </c>
      <c r="AC27" s="60">
        <v>4075544.0999999996</v>
      </c>
      <c r="AD27" s="60">
        <v>4103984.48</v>
      </c>
      <c r="AE27" s="60">
        <v>3064164.32</v>
      </c>
      <c r="AF27" s="60">
        <v>22371359.050000001</v>
      </c>
      <c r="AG27" s="60">
        <v>7453109.8199999994</v>
      </c>
      <c r="AH27" s="60">
        <v>5168452.7699999996</v>
      </c>
      <c r="AI27" s="60">
        <v>9095602.8800000008</v>
      </c>
      <c r="AJ27" s="60">
        <v>25170212.390000001</v>
      </c>
      <c r="AK27" s="60">
        <v>12679056.970000001</v>
      </c>
      <c r="AL27" s="60">
        <v>6070683.0899999999</v>
      </c>
      <c r="AM27" s="60">
        <v>8643212.7200000007</v>
      </c>
      <c r="AN27" s="60">
        <f>22186669.92+1077787.21</f>
        <v>23264457.130000003</v>
      </c>
      <c r="AO27" s="60">
        <v>6897580.3499999996</v>
      </c>
      <c r="AP27" s="60">
        <v>14583775.599999998</v>
      </c>
      <c r="AQ27" s="60">
        <v>44597653.57</v>
      </c>
      <c r="AR27" s="60">
        <v>54252630.5</v>
      </c>
      <c r="AS27" s="60">
        <v>26927009.509999998</v>
      </c>
      <c r="AT27" s="60">
        <v>24492047.960000001</v>
      </c>
      <c r="AU27" s="60">
        <v>10181664.23</v>
      </c>
      <c r="AV27" s="60">
        <v>8084149.9199999999</v>
      </c>
      <c r="AW27" s="60">
        <v>7408238.4700000007</v>
      </c>
      <c r="AX27" s="60">
        <v>7841725.8900000006</v>
      </c>
      <c r="AY27" s="60">
        <v>5582522.3599999994</v>
      </c>
      <c r="AZ27" s="60">
        <v>12451516.42</v>
      </c>
      <c r="BA27" s="60">
        <v>6672715.0700000003</v>
      </c>
      <c r="BB27" s="60">
        <v>5553005.7199999997</v>
      </c>
      <c r="BC27" s="60">
        <v>9044610.0499999989</v>
      </c>
      <c r="BD27" s="60">
        <v>8619133.1400000006</v>
      </c>
      <c r="BE27" s="60">
        <v>13370743.380000001</v>
      </c>
      <c r="BF27" s="60">
        <v>12777592.99</v>
      </c>
      <c r="BG27" s="66">
        <f t="shared" ref="BG27:BG30" si="8">BF27/$BF$4</f>
        <v>6.0324812762854226E-3</v>
      </c>
      <c r="BH27" s="56"/>
      <c r="BI27" s="16"/>
      <c r="BJ27" s="16"/>
      <c r="BK27" s="67"/>
      <c r="BL27" s="39" t="s">
        <v>157</v>
      </c>
      <c r="BM27" s="86">
        <v>1.4019884142650266E-3</v>
      </c>
      <c r="BN27" s="57"/>
      <c r="BS27" s="58"/>
    </row>
    <row r="28" spans="1:71" s="16" customFormat="1" x14ac:dyDescent="0.2">
      <c r="A28" s="12" t="s">
        <v>41</v>
      </c>
      <c r="B28" s="27">
        <v>4244792.8600000003</v>
      </c>
      <c r="C28" s="28">
        <v>645780.03</v>
      </c>
      <c r="D28" s="28">
        <v>2279673.31</v>
      </c>
      <c r="E28" s="28">
        <v>2699840.89</v>
      </c>
      <c r="F28" s="28">
        <v>4211343.1500000004</v>
      </c>
      <c r="G28" s="28">
        <v>2172726.16</v>
      </c>
      <c r="H28" s="28">
        <v>1952284.27</v>
      </c>
      <c r="I28" s="28">
        <v>1492620.84</v>
      </c>
      <c r="J28" s="28">
        <v>1196075.6200000001</v>
      </c>
      <c r="K28" s="28">
        <v>2105022.65</v>
      </c>
      <c r="L28" s="28">
        <v>8975746.7899999991</v>
      </c>
      <c r="M28" s="28">
        <v>6951768.3399999999</v>
      </c>
      <c r="N28" s="28">
        <v>9677510.4399999995</v>
      </c>
      <c r="O28" s="28">
        <v>3867458.02</v>
      </c>
      <c r="P28" s="28">
        <v>4327947.25</v>
      </c>
      <c r="Q28" s="28">
        <v>2427544.88</v>
      </c>
      <c r="R28" s="28">
        <v>7720699.7699999996</v>
      </c>
      <c r="S28" s="28">
        <v>11416414.23</v>
      </c>
      <c r="T28" s="28">
        <v>3902951.71</v>
      </c>
      <c r="U28" s="28">
        <v>8789284.7899999991</v>
      </c>
      <c r="V28" s="28">
        <v>16175623.68</v>
      </c>
      <c r="W28" s="28">
        <v>1529297.63</v>
      </c>
      <c r="X28" s="28">
        <v>8204742.04</v>
      </c>
      <c r="Y28" s="28">
        <v>6976924.3499999996</v>
      </c>
      <c r="Z28" s="28">
        <v>1543018.83</v>
      </c>
      <c r="AA28" s="28">
        <v>2879448.56</v>
      </c>
      <c r="AB28" s="28">
        <v>6629189.7699999996</v>
      </c>
      <c r="AC28" s="28">
        <v>2399069.71</v>
      </c>
      <c r="AD28" s="28">
        <v>1643095.5</v>
      </c>
      <c r="AE28" s="28">
        <v>1220305.43</v>
      </c>
      <c r="AF28" s="28">
        <v>19961101.550000001</v>
      </c>
      <c r="AG28" s="28">
        <v>3666422.5</v>
      </c>
      <c r="AH28" s="28">
        <v>1846644.93</v>
      </c>
      <c r="AI28" s="28">
        <v>6975045.21</v>
      </c>
      <c r="AJ28" s="28">
        <v>20429956.199999999</v>
      </c>
      <c r="AK28" s="28">
        <v>8105168.6200000001</v>
      </c>
      <c r="AL28" s="28">
        <v>3789128.78</v>
      </c>
      <c r="AM28" s="28">
        <v>3293924.6</v>
      </c>
      <c r="AN28" s="28">
        <f>16277176+1077787.21</f>
        <v>17354963.210000001</v>
      </c>
      <c r="AO28" s="28">
        <v>3478852.73</v>
      </c>
      <c r="AP28" s="28">
        <v>8799063.5399999991</v>
      </c>
      <c r="AQ28" s="28">
        <v>40165278.100000001</v>
      </c>
      <c r="AR28" s="28">
        <v>49376054.739999995</v>
      </c>
      <c r="AS28" s="28">
        <v>20702524.859999999</v>
      </c>
      <c r="AT28" s="28">
        <v>20198227.850000001</v>
      </c>
      <c r="AU28" s="28">
        <v>5459567.9400000004</v>
      </c>
      <c r="AV28" s="28">
        <v>4499082.99</v>
      </c>
      <c r="AW28" s="28">
        <v>4462531.4400000004</v>
      </c>
      <c r="AX28" s="28">
        <v>2785875.98</v>
      </c>
      <c r="AY28" s="28">
        <v>1660600.74</v>
      </c>
      <c r="AZ28" s="28">
        <v>6741339.0599999996</v>
      </c>
      <c r="BA28" s="28">
        <v>2653856.14</v>
      </c>
      <c r="BB28" s="28">
        <v>1668245.2</v>
      </c>
      <c r="BC28" s="28">
        <v>5827235.7299999995</v>
      </c>
      <c r="BD28" s="28">
        <v>4116410.3</v>
      </c>
      <c r="BE28" s="28">
        <v>2538615.0299999998</v>
      </c>
      <c r="BF28" s="28">
        <v>4869016.93</v>
      </c>
      <c r="BG28" s="66">
        <f t="shared" si="8"/>
        <v>2.2987313406467903E-3</v>
      </c>
      <c r="BK28" s="40"/>
      <c r="BL28" s="41" t="s">
        <v>162</v>
      </c>
      <c r="BM28" s="85">
        <v>3.8025673322415765E-4</v>
      </c>
      <c r="BN28" s="26"/>
      <c r="BS28" s="15"/>
    </row>
    <row r="29" spans="1:71" s="16" customFormat="1" x14ac:dyDescent="0.2">
      <c r="A29" s="74" t="s">
        <v>42</v>
      </c>
      <c r="B29" s="24">
        <v>10122.450000000001</v>
      </c>
      <c r="C29" s="25">
        <v>815204.77</v>
      </c>
      <c r="D29" s="25">
        <v>952209.61</v>
      </c>
      <c r="E29" s="25">
        <v>1512690.2</v>
      </c>
      <c r="F29" s="25">
        <v>1327889.5900000001</v>
      </c>
      <c r="G29" s="25">
        <v>237600.29</v>
      </c>
      <c r="H29" s="25">
        <v>564125.04</v>
      </c>
      <c r="I29" s="25">
        <v>971190.5</v>
      </c>
      <c r="J29" s="25">
        <v>437562.08</v>
      </c>
      <c r="K29" s="25">
        <v>507964.37</v>
      </c>
      <c r="L29" s="25">
        <v>945387.38</v>
      </c>
      <c r="M29" s="25">
        <v>2810605.29</v>
      </c>
      <c r="N29" s="25">
        <v>876048.24</v>
      </c>
      <c r="O29" s="25">
        <v>1189309.56</v>
      </c>
      <c r="P29" s="25">
        <v>1795955.05</v>
      </c>
      <c r="Q29" s="25">
        <v>1409903.46</v>
      </c>
      <c r="R29" s="25">
        <v>2308413.83</v>
      </c>
      <c r="S29" s="25">
        <v>1723902.23</v>
      </c>
      <c r="T29" s="25">
        <v>2469073.0699999998</v>
      </c>
      <c r="U29" s="25">
        <v>1246921.47</v>
      </c>
      <c r="V29" s="25">
        <v>1345197.39</v>
      </c>
      <c r="W29" s="25">
        <v>731558.65</v>
      </c>
      <c r="X29" s="25">
        <v>1586883.76</v>
      </c>
      <c r="Y29" s="25">
        <v>1739300.75</v>
      </c>
      <c r="Z29" s="25">
        <v>830187.06</v>
      </c>
      <c r="AA29" s="25">
        <v>1290691.6499999999</v>
      </c>
      <c r="AB29" s="25">
        <v>1893369.75</v>
      </c>
      <c r="AC29" s="25">
        <v>1497293.18</v>
      </c>
      <c r="AD29" s="25">
        <v>2200694.23</v>
      </c>
      <c r="AE29" s="25">
        <v>1670634.72</v>
      </c>
      <c r="AF29" s="25">
        <v>2107692.84</v>
      </c>
      <c r="AG29" s="25">
        <v>3208668.77</v>
      </c>
      <c r="AH29" s="25">
        <v>3211386.71</v>
      </c>
      <c r="AI29" s="25">
        <v>2047402.75</v>
      </c>
      <c r="AJ29" s="25">
        <v>4550855.43</v>
      </c>
      <c r="AK29" s="25">
        <v>3520386.96</v>
      </c>
      <c r="AL29" s="25">
        <v>2208067.61</v>
      </c>
      <c r="AM29" s="25">
        <v>5246637.95</v>
      </c>
      <c r="AN29" s="25">
        <v>5649467.0099999998</v>
      </c>
      <c r="AO29" s="25">
        <v>3255645.22</v>
      </c>
      <c r="AP29" s="25">
        <v>5531730.8600000003</v>
      </c>
      <c r="AQ29" s="25">
        <v>3906394.18</v>
      </c>
      <c r="AR29" s="25">
        <v>4495828.2699999996</v>
      </c>
      <c r="AS29" s="25">
        <v>5828042.25</v>
      </c>
      <c r="AT29" s="25">
        <v>3642782.31</v>
      </c>
      <c r="AU29" s="25">
        <v>3806588.83</v>
      </c>
      <c r="AV29" s="25">
        <v>3509160.66</v>
      </c>
      <c r="AW29" s="25">
        <v>2856875.66</v>
      </c>
      <c r="AX29" s="25">
        <v>4885352.5</v>
      </c>
      <c r="AY29" s="25">
        <v>3381839.64</v>
      </c>
      <c r="AZ29" s="25">
        <v>5229244.58</v>
      </c>
      <c r="BA29" s="25">
        <v>3294051.45</v>
      </c>
      <c r="BB29" s="25">
        <v>3797088.97</v>
      </c>
      <c r="BC29" s="25">
        <v>3055492.5</v>
      </c>
      <c r="BD29" s="25">
        <v>4337223.28</v>
      </c>
      <c r="BE29" s="25">
        <v>10638053.869999999</v>
      </c>
      <c r="BF29" s="25">
        <v>7642922.6500000004</v>
      </c>
      <c r="BG29" s="66">
        <f t="shared" si="8"/>
        <v>3.6083312262572519E-3</v>
      </c>
      <c r="BK29" s="40"/>
      <c r="BL29" s="39" t="s">
        <v>164</v>
      </c>
      <c r="BM29" s="86">
        <v>3.3233650291930578E-4</v>
      </c>
      <c r="BN29" s="26"/>
      <c r="BS29" s="15"/>
    </row>
    <row r="30" spans="1:71" s="16" customFormat="1" x14ac:dyDescent="0.2">
      <c r="A30" s="12" t="s">
        <v>43</v>
      </c>
      <c r="B30" s="27">
        <v>0</v>
      </c>
      <c r="C30" s="28">
        <v>0</v>
      </c>
      <c r="D30" s="28">
        <v>30334.6</v>
      </c>
      <c r="E30" s="28">
        <v>154786.79</v>
      </c>
      <c r="F30" s="28">
        <v>512178.29</v>
      </c>
      <c r="G30" s="28">
        <v>196027.58</v>
      </c>
      <c r="H30" s="28">
        <v>374085.01</v>
      </c>
      <c r="I30" s="28">
        <v>9018.61</v>
      </c>
      <c r="J30" s="28">
        <v>304230.7</v>
      </c>
      <c r="K30" s="28">
        <v>29883.99</v>
      </c>
      <c r="L30" s="28">
        <v>257459.85</v>
      </c>
      <c r="M30" s="28">
        <v>126115.56</v>
      </c>
      <c r="N30" s="28">
        <v>173732.87</v>
      </c>
      <c r="O30" s="28">
        <v>77712.039999999994</v>
      </c>
      <c r="P30" s="28">
        <v>563656.76</v>
      </c>
      <c r="Q30" s="28">
        <v>117415.09</v>
      </c>
      <c r="R30" s="28">
        <v>86621.49</v>
      </c>
      <c r="S30" s="28">
        <v>249046.84</v>
      </c>
      <c r="T30" s="28">
        <v>262165.09999999998</v>
      </c>
      <c r="U30" s="28">
        <v>572239.09</v>
      </c>
      <c r="V30" s="28">
        <v>148934.43</v>
      </c>
      <c r="W30" s="28">
        <v>264507.93</v>
      </c>
      <c r="X30" s="28">
        <v>109254.43</v>
      </c>
      <c r="Y30" s="28">
        <v>56896.9</v>
      </c>
      <c r="Z30" s="28">
        <v>296614.81</v>
      </c>
      <c r="AA30" s="28">
        <v>100914.76</v>
      </c>
      <c r="AB30" s="28">
        <v>206550.26</v>
      </c>
      <c r="AC30" s="28">
        <v>179181.21</v>
      </c>
      <c r="AD30" s="28">
        <v>260194.75</v>
      </c>
      <c r="AE30" s="28">
        <v>173224.17</v>
      </c>
      <c r="AF30" s="28">
        <v>302564.65999999997</v>
      </c>
      <c r="AG30" s="28">
        <v>578018.55000000005</v>
      </c>
      <c r="AH30" s="28">
        <v>110421.13</v>
      </c>
      <c r="AI30" s="28">
        <v>73154.92</v>
      </c>
      <c r="AJ30" s="28">
        <v>189400.76</v>
      </c>
      <c r="AK30" s="28">
        <v>1053501.3899999999</v>
      </c>
      <c r="AL30" s="28">
        <v>73486.7</v>
      </c>
      <c r="AM30" s="28">
        <v>102650.17</v>
      </c>
      <c r="AN30" s="28">
        <v>260026.91</v>
      </c>
      <c r="AO30" s="28">
        <v>163082.4</v>
      </c>
      <c r="AP30" s="28">
        <v>252981.2</v>
      </c>
      <c r="AQ30" s="28">
        <v>525981.29</v>
      </c>
      <c r="AR30" s="28">
        <v>380747.49</v>
      </c>
      <c r="AS30" s="28">
        <v>396442.4</v>
      </c>
      <c r="AT30" s="28">
        <v>651037.80000000005</v>
      </c>
      <c r="AU30" s="28">
        <v>915507.46</v>
      </c>
      <c r="AV30" s="28">
        <v>75906.27</v>
      </c>
      <c r="AW30" s="28">
        <v>88831.37</v>
      </c>
      <c r="AX30" s="28">
        <v>170497.41</v>
      </c>
      <c r="AY30" s="28">
        <v>540081.98</v>
      </c>
      <c r="AZ30" s="28">
        <v>480932.78</v>
      </c>
      <c r="BA30" s="28">
        <v>724807.47</v>
      </c>
      <c r="BB30" s="28">
        <v>87671.55</v>
      </c>
      <c r="BC30" s="28">
        <v>161881.82</v>
      </c>
      <c r="BD30" s="28">
        <v>165499.56</v>
      </c>
      <c r="BE30" s="28">
        <v>194074.48</v>
      </c>
      <c r="BF30" s="28">
        <v>265653.40999999997</v>
      </c>
      <c r="BG30" s="66">
        <f t="shared" si="8"/>
        <v>1.2541870938138048E-4</v>
      </c>
      <c r="BH30" s="19"/>
      <c r="BI30" s="40"/>
      <c r="BJ30" s="40"/>
      <c r="BK30" s="67"/>
      <c r="BL30" s="41" t="s">
        <v>163</v>
      </c>
      <c r="BM30" s="85">
        <v>2.8372855626342E-4</v>
      </c>
      <c r="BN30" s="26"/>
      <c r="BS30" s="15"/>
    </row>
    <row r="31" spans="1:71" s="16" customFormat="1" x14ac:dyDescent="0.2">
      <c r="A31" s="74" t="s">
        <v>44</v>
      </c>
      <c r="B31" s="24">
        <v>0</v>
      </c>
      <c r="C31" s="25">
        <v>0</v>
      </c>
      <c r="D31" s="25">
        <v>0</v>
      </c>
      <c r="E31" s="25">
        <v>30334.6</v>
      </c>
      <c r="F31" s="25">
        <v>30334.6</v>
      </c>
      <c r="G31" s="25">
        <v>159380.85</v>
      </c>
      <c r="H31" s="25">
        <v>127302.32</v>
      </c>
      <c r="I31" s="25">
        <v>766</v>
      </c>
      <c r="J31" s="25">
        <v>0</v>
      </c>
      <c r="K31" s="25">
        <v>0</v>
      </c>
      <c r="L31" s="25">
        <v>0</v>
      </c>
      <c r="M31" s="25">
        <v>55359.17</v>
      </c>
      <c r="N31" s="25">
        <v>0</v>
      </c>
      <c r="O31" s="25">
        <v>12240.96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5">
        <v>0</v>
      </c>
      <c r="AJ31" s="25">
        <v>0</v>
      </c>
      <c r="AK31" s="25">
        <v>0</v>
      </c>
      <c r="AL31" s="25">
        <v>0</v>
      </c>
      <c r="AM31" s="25">
        <v>0</v>
      </c>
      <c r="AN31" s="25">
        <v>0</v>
      </c>
      <c r="AO31" s="25">
        <v>0</v>
      </c>
      <c r="AP31" s="25">
        <v>0</v>
      </c>
      <c r="AQ31" s="25">
        <v>0</v>
      </c>
      <c r="AR31" s="25">
        <v>0</v>
      </c>
      <c r="AS31" s="25">
        <v>0</v>
      </c>
      <c r="AT31" s="25">
        <v>0</v>
      </c>
      <c r="AU31" s="25">
        <v>0</v>
      </c>
      <c r="AV31" s="25">
        <v>0</v>
      </c>
      <c r="AW31" s="25">
        <v>0</v>
      </c>
      <c r="AX31" s="25">
        <v>0</v>
      </c>
      <c r="AY31" s="25">
        <v>0</v>
      </c>
      <c r="AZ31" s="25">
        <v>0</v>
      </c>
      <c r="BA31" s="25">
        <v>0</v>
      </c>
      <c r="BB31" s="25">
        <v>0</v>
      </c>
      <c r="BC31" s="25">
        <v>0</v>
      </c>
      <c r="BD31" s="25">
        <v>0</v>
      </c>
      <c r="BE31" s="25">
        <v>0</v>
      </c>
      <c r="BF31" s="25">
        <v>0</v>
      </c>
      <c r="BG31" s="66"/>
      <c r="BH31" s="40"/>
      <c r="BI31" s="40"/>
      <c r="BJ31" s="40"/>
      <c r="BK31" s="40"/>
      <c r="BM31" s="62"/>
      <c r="BN31" s="26"/>
      <c r="BS31" s="15"/>
    </row>
    <row r="32" spans="1:71" s="16" customFormat="1" x14ac:dyDescent="0.2">
      <c r="A32" s="12" t="s">
        <v>45</v>
      </c>
      <c r="B32" s="27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28">
        <v>0</v>
      </c>
      <c r="AL32" s="28">
        <v>0</v>
      </c>
      <c r="AM32" s="28">
        <v>0</v>
      </c>
      <c r="AN32" s="28">
        <v>0</v>
      </c>
      <c r="AO32" s="28">
        <v>0</v>
      </c>
      <c r="AP32" s="28">
        <v>0</v>
      </c>
      <c r="AQ32" s="28">
        <v>0</v>
      </c>
      <c r="AR32" s="28">
        <v>0</v>
      </c>
      <c r="AS32" s="28">
        <v>0</v>
      </c>
      <c r="AT32" s="28">
        <v>0</v>
      </c>
      <c r="AU32" s="28">
        <v>0</v>
      </c>
      <c r="AV32" s="28">
        <v>0</v>
      </c>
      <c r="AW32" s="28">
        <v>0</v>
      </c>
      <c r="AX32" s="28">
        <v>0</v>
      </c>
      <c r="AY32" s="28">
        <v>0</v>
      </c>
      <c r="AZ32" s="28">
        <v>0</v>
      </c>
      <c r="BA32" s="28">
        <v>0</v>
      </c>
      <c r="BB32" s="28">
        <v>0</v>
      </c>
      <c r="BC32" s="28">
        <v>0</v>
      </c>
      <c r="BD32" s="28">
        <v>0</v>
      </c>
      <c r="BE32" s="28">
        <v>0</v>
      </c>
      <c r="BF32" s="28">
        <v>0</v>
      </c>
      <c r="BG32" s="66"/>
      <c r="BH32" s="19"/>
      <c r="BM32" s="61"/>
      <c r="BN32" s="26"/>
      <c r="BS32" s="15"/>
    </row>
    <row r="33" spans="1:71" s="16" customFormat="1" x14ac:dyDescent="0.2">
      <c r="A33" s="74" t="s">
        <v>46</v>
      </c>
      <c r="B33" s="24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  <c r="AT33" s="25">
        <v>0</v>
      </c>
      <c r="AU33" s="25">
        <v>0</v>
      </c>
      <c r="AV33" s="25">
        <v>0</v>
      </c>
      <c r="AW33" s="25">
        <v>0</v>
      </c>
      <c r="AX33" s="25">
        <v>0</v>
      </c>
      <c r="AY33" s="25">
        <v>0</v>
      </c>
      <c r="AZ33" s="25">
        <v>0</v>
      </c>
      <c r="BA33" s="25">
        <v>0</v>
      </c>
      <c r="BB33" s="25">
        <v>0</v>
      </c>
      <c r="BC33" s="25">
        <v>0</v>
      </c>
      <c r="BD33" s="25">
        <v>0</v>
      </c>
      <c r="BE33" s="25">
        <v>0</v>
      </c>
      <c r="BF33" s="25">
        <v>0</v>
      </c>
      <c r="BG33" s="66"/>
      <c r="BH33" s="40"/>
      <c r="BM33" s="61"/>
      <c r="BN33" s="26"/>
      <c r="BS33" s="15"/>
    </row>
    <row r="34" spans="1:71" s="30" customFormat="1" x14ac:dyDescent="0.2">
      <c r="A34" s="12" t="s">
        <v>29</v>
      </c>
      <c r="B34" s="54">
        <v>83312.7</v>
      </c>
      <c r="C34" s="55">
        <v>10662.78</v>
      </c>
      <c r="D34" s="55">
        <v>22562.65</v>
      </c>
      <c r="E34" s="55">
        <v>92974.040000000008</v>
      </c>
      <c r="F34" s="55">
        <v>109484.20000000001</v>
      </c>
      <c r="G34" s="55">
        <v>101643.38</v>
      </c>
      <c r="H34" s="55">
        <v>185431.37</v>
      </c>
      <c r="I34" s="55">
        <v>22675.300000000003</v>
      </c>
      <c r="J34" s="55">
        <v>54180.45</v>
      </c>
      <c r="K34" s="55">
        <v>18868.12</v>
      </c>
      <c r="L34" s="55">
        <v>66935.23000000001</v>
      </c>
      <c r="M34" s="55">
        <v>101696.92</v>
      </c>
      <c r="N34" s="55">
        <v>60015.57</v>
      </c>
      <c r="O34" s="55">
        <v>48674.229999999996</v>
      </c>
      <c r="P34" s="55">
        <v>146772.76999999999</v>
      </c>
      <c r="Q34" s="55">
        <v>114684.72</v>
      </c>
      <c r="R34" s="55">
        <v>77774.12</v>
      </c>
      <c r="S34" s="55">
        <v>127273.11</v>
      </c>
      <c r="T34" s="55">
        <v>122804.37</v>
      </c>
      <c r="U34" s="55">
        <v>136583.85999999999</v>
      </c>
      <c r="V34" s="55">
        <v>83550.880000000005</v>
      </c>
      <c r="W34" s="55">
        <v>87706.180000000008</v>
      </c>
      <c r="X34" s="55">
        <v>63416.24</v>
      </c>
      <c r="Y34" s="55">
        <v>53115.380000000005</v>
      </c>
      <c r="Z34" s="55">
        <v>120618.75</v>
      </c>
      <c r="AA34" s="55">
        <v>63288.11</v>
      </c>
      <c r="AB34" s="55">
        <v>133209.70000000001</v>
      </c>
      <c r="AC34" s="55">
        <v>111607.12</v>
      </c>
      <c r="AD34" s="55">
        <v>134892.49</v>
      </c>
      <c r="AE34" s="55">
        <v>121754.27</v>
      </c>
      <c r="AF34" s="55">
        <v>168515.47</v>
      </c>
      <c r="AG34" s="55">
        <v>233178.91999999998</v>
      </c>
      <c r="AH34" s="55">
        <v>140536.81</v>
      </c>
      <c r="AI34" s="55">
        <v>100575.73</v>
      </c>
      <c r="AJ34" s="55">
        <v>120139.27</v>
      </c>
      <c r="AK34" s="55">
        <v>245765.07</v>
      </c>
      <c r="AL34" s="55">
        <v>100908.09</v>
      </c>
      <c r="AM34" s="55">
        <v>212222.03000000003</v>
      </c>
      <c r="AN34" s="55">
        <v>244938.99000000002</v>
      </c>
      <c r="AO34" s="55">
        <v>164485.46</v>
      </c>
      <c r="AP34" s="55">
        <v>195101.15000000002</v>
      </c>
      <c r="AQ34" s="55">
        <v>233501.81</v>
      </c>
      <c r="AR34" s="55">
        <v>187472.83000000002</v>
      </c>
      <c r="AS34" s="55">
        <v>147100.5</v>
      </c>
      <c r="AT34" s="55">
        <v>211669.38</v>
      </c>
      <c r="AU34" s="55">
        <v>231087.24</v>
      </c>
      <c r="AV34" s="55">
        <v>77140.540000000008</v>
      </c>
      <c r="AW34" s="55">
        <v>97878.64</v>
      </c>
      <c r="AX34" s="55">
        <v>199982.09</v>
      </c>
      <c r="AY34" s="55">
        <v>184071.71000000002</v>
      </c>
      <c r="AZ34" s="55">
        <v>234339.86</v>
      </c>
      <c r="BA34" s="55">
        <v>207120.72</v>
      </c>
      <c r="BB34" s="55">
        <v>126384.19</v>
      </c>
      <c r="BC34" s="55">
        <v>170894.04</v>
      </c>
      <c r="BD34" s="55">
        <v>358427.11</v>
      </c>
      <c r="BE34" s="55">
        <v>279733.84999999998</v>
      </c>
      <c r="BF34" s="55">
        <v>259717.06</v>
      </c>
      <c r="BG34" s="66">
        <f t="shared" ref="BG34" si="9">BF34/$BF$4</f>
        <v>1.2261607509396006E-4</v>
      </c>
      <c r="BH34" s="56"/>
      <c r="BM34" s="62"/>
      <c r="BN34" s="57"/>
      <c r="BS34" s="58"/>
    </row>
    <row r="35" spans="1:71" s="16" customFormat="1" x14ac:dyDescent="0.2">
      <c r="A35" s="74" t="s">
        <v>41</v>
      </c>
      <c r="B35" s="24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25">
        <v>0</v>
      </c>
      <c r="AI35" s="25">
        <v>0</v>
      </c>
      <c r="AJ35" s="25">
        <v>0</v>
      </c>
      <c r="AK35" s="25">
        <v>0</v>
      </c>
      <c r="AL35" s="25">
        <v>0</v>
      </c>
      <c r="AM35" s="25">
        <v>0</v>
      </c>
      <c r="AN35" s="25">
        <v>0</v>
      </c>
      <c r="AO35" s="25">
        <v>0</v>
      </c>
      <c r="AP35" s="25">
        <v>0</v>
      </c>
      <c r="AQ35" s="25">
        <v>0</v>
      </c>
      <c r="AR35" s="25">
        <v>0</v>
      </c>
      <c r="AS35" s="25">
        <v>0</v>
      </c>
      <c r="AT35" s="25">
        <v>0</v>
      </c>
      <c r="AU35" s="25">
        <v>0</v>
      </c>
      <c r="AV35" s="25">
        <v>0</v>
      </c>
      <c r="AW35" s="25">
        <v>0</v>
      </c>
      <c r="AX35" s="25">
        <v>0</v>
      </c>
      <c r="AY35" s="25">
        <v>0</v>
      </c>
      <c r="AZ35" s="25">
        <v>0</v>
      </c>
      <c r="BA35" s="25">
        <v>0</v>
      </c>
      <c r="BB35" s="25">
        <v>0</v>
      </c>
      <c r="BC35" s="25">
        <v>0</v>
      </c>
      <c r="BD35" s="25">
        <v>0</v>
      </c>
      <c r="BE35" s="25">
        <v>0</v>
      </c>
      <c r="BF35" s="25">
        <v>0</v>
      </c>
      <c r="BG35" s="66"/>
      <c r="BH35" s="40"/>
      <c r="BM35" s="61"/>
      <c r="BN35" s="26"/>
      <c r="BS35" s="15"/>
    </row>
    <row r="36" spans="1:71" s="16" customFormat="1" x14ac:dyDescent="0.2">
      <c r="A36" s="12" t="s">
        <v>42</v>
      </c>
      <c r="B36" s="27">
        <v>83312.7</v>
      </c>
      <c r="C36" s="28">
        <v>10662.78</v>
      </c>
      <c r="D36" s="28">
        <v>18428.04</v>
      </c>
      <c r="E36" s="28">
        <v>32928.620000000003</v>
      </c>
      <c r="F36" s="28">
        <v>38801.57</v>
      </c>
      <c r="G36" s="28">
        <v>15352.61</v>
      </c>
      <c r="H36" s="28">
        <v>9125.9599999999991</v>
      </c>
      <c r="I36" s="28">
        <v>20550.79</v>
      </c>
      <c r="J36" s="28">
        <v>12713.81</v>
      </c>
      <c r="K36" s="28">
        <v>14794.93</v>
      </c>
      <c r="L36" s="28">
        <v>22974.36</v>
      </c>
      <c r="M36" s="28">
        <v>62672.67</v>
      </c>
      <c r="N36" s="28">
        <v>28380.959999999999</v>
      </c>
      <c r="O36" s="28">
        <v>30054.17</v>
      </c>
      <c r="P36" s="28">
        <v>53585.35</v>
      </c>
      <c r="Q36" s="28">
        <v>44200.41</v>
      </c>
      <c r="R36" s="28">
        <v>65068.27</v>
      </c>
      <c r="S36" s="28">
        <v>71737.25</v>
      </c>
      <c r="T36" s="28">
        <v>69663.13</v>
      </c>
      <c r="U36" s="28">
        <v>39444.78</v>
      </c>
      <c r="V36" s="28">
        <v>47447.8</v>
      </c>
      <c r="W36" s="28">
        <v>29467.45</v>
      </c>
      <c r="X36" s="28">
        <v>44903.14</v>
      </c>
      <c r="Y36" s="28">
        <v>41143.83</v>
      </c>
      <c r="Z36" s="28">
        <v>66976.05</v>
      </c>
      <c r="AA36" s="28">
        <v>39320.720000000001</v>
      </c>
      <c r="AB36" s="28">
        <v>86800.09</v>
      </c>
      <c r="AC36" s="28">
        <v>67251.63</v>
      </c>
      <c r="AD36" s="28">
        <v>73511.58</v>
      </c>
      <c r="AE36" s="28">
        <v>79824.570000000007</v>
      </c>
      <c r="AF36" s="28">
        <v>108029.78</v>
      </c>
      <c r="AG36" s="28">
        <v>116012.87</v>
      </c>
      <c r="AH36" s="28">
        <v>117309.66</v>
      </c>
      <c r="AI36" s="28">
        <v>86837.06</v>
      </c>
      <c r="AJ36" s="28">
        <v>91671.97</v>
      </c>
      <c r="AK36" s="28">
        <v>87814.54</v>
      </c>
      <c r="AL36" s="28">
        <v>89637.22</v>
      </c>
      <c r="AM36" s="28">
        <v>194732.42</v>
      </c>
      <c r="AN36" s="28">
        <v>186454.23</v>
      </c>
      <c r="AO36" s="28">
        <v>125465.64</v>
      </c>
      <c r="AP36" s="28">
        <v>106946.1</v>
      </c>
      <c r="AQ36" s="28">
        <v>97556.26</v>
      </c>
      <c r="AR36" s="28">
        <v>102876.92</v>
      </c>
      <c r="AS36" s="28">
        <v>88117.68</v>
      </c>
      <c r="AT36" s="28">
        <v>109780.29</v>
      </c>
      <c r="AU36" s="28">
        <v>101371.01</v>
      </c>
      <c r="AV36" s="28">
        <v>64692</v>
      </c>
      <c r="AW36" s="28">
        <v>82805.39</v>
      </c>
      <c r="AX36" s="28">
        <v>168130.29</v>
      </c>
      <c r="AY36" s="28">
        <v>94801.75</v>
      </c>
      <c r="AZ36" s="28">
        <v>145770.76999999999</v>
      </c>
      <c r="BA36" s="28">
        <v>91791.41</v>
      </c>
      <c r="BB36" s="28">
        <v>112342.31</v>
      </c>
      <c r="BC36" s="28">
        <v>138832.67000000001</v>
      </c>
      <c r="BD36" s="28">
        <v>324431.5</v>
      </c>
      <c r="BE36" s="28">
        <v>237142.65</v>
      </c>
      <c r="BF36" s="28">
        <v>194582.32</v>
      </c>
      <c r="BG36" s="66"/>
      <c r="BH36" s="19"/>
      <c r="BM36" s="61"/>
      <c r="BN36" s="26"/>
      <c r="BS36" s="15"/>
    </row>
    <row r="37" spans="1:71" s="16" customFormat="1" x14ac:dyDescent="0.2">
      <c r="A37" s="74" t="s">
        <v>43</v>
      </c>
      <c r="B37" s="24">
        <v>0</v>
      </c>
      <c r="C37" s="25">
        <v>0</v>
      </c>
      <c r="D37" s="25">
        <v>4134.6099999999997</v>
      </c>
      <c r="E37" s="25">
        <v>49043.23</v>
      </c>
      <c r="F37" s="25">
        <v>70682.63</v>
      </c>
      <c r="G37" s="25">
        <v>29933.7</v>
      </c>
      <c r="H37" s="25">
        <v>131291.31</v>
      </c>
      <c r="I37" s="25">
        <v>1853.65</v>
      </c>
      <c r="J37" s="25">
        <v>41466.639999999999</v>
      </c>
      <c r="K37" s="25">
        <v>4073.19</v>
      </c>
      <c r="L37" s="25">
        <v>43960.87</v>
      </c>
      <c r="M37" s="25">
        <v>19449.25</v>
      </c>
      <c r="N37" s="25">
        <v>31634.61</v>
      </c>
      <c r="O37" s="25">
        <v>13831.24</v>
      </c>
      <c r="P37" s="25">
        <v>93187.42</v>
      </c>
      <c r="Q37" s="25">
        <v>70484.31</v>
      </c>
      <c r="R37" s="25">
        <v>12705.85</v>
      </c>
      <c r="S37" s="25">
        <v>55535.86</v>
      </c>
      <c r="T37" s="25">
        <v>53141.24</v>
      </c>
      <c r="U37" s="25">
        <v>97139.08</v>
      </c>
      <c r="V37" s="25">
        <v>36103.08</v>
      </c>
      <c r="W37" s="25">
        <v>58238.73</v>
      </c>
      <c r="X37" s="25">
        <v>18513.099999999999</v>
      </c>
      <c r="Y37" s="25">
        <v>11971.55</v>
      </c>
      <c r="Z37" s="25">
        <v>53642.7</v>
      </c>
      <c r="AA37" s="25">
        <v>23967.39</v>
      </c>
      <c r="AB37" s="25">
        <v>46409.61</v>
      </c>
      <c r="AC37" s="25">
        <v>44355.49</v>
      </c>
      <c r="AD37" s="25">
        <v>61380.91</v>
      </c>
      <c r="AE37" s="25">
        <v>41929.699999999997</v>
      </c>
      <c r="AF37" s="25">
        <v>60485.69</v>
      </c>
      <c r="AG37" s="25">
        <v>117166.05</v>
      </c>
      <c r="AH37" s="25">
        <v>23227.15</v>
      </c>
      <c r="AI37" s="25">
        <v>13738.67</v>
      </c>
      <c r="AJ37" s="25">
        <v>28467.3</v>
      </c>
      <c r="AK37" s="25">
        <v>157950.53</v>
      </c>
      <c r="AL37" s="25">
        <v>11270.87</v>
      </c>
      <c r="AM37" s="25">
        <v>17489.61</v>
      </c>
      <c r="AN37" s="25">
        <v>58484.76</v>
      </c>
      <c r="AO37" s="25">
        <v>39019.82</v>
      </c>
      <c r="AP37" s="25">
        <v>88155.05</v>
      </c>
      <c r="AQ37" s="25">
        <v>135945.54999999999</v>
      </c>
      <c r="AR37" s="25">
        <v>84595.91</v>
      </c>
      <c r="AS37" s="25">
        <v>58982.82</v>
      </c>
      <c r="AT37" s="25">
        <v>101889.09</v>
      </c>
      <c r="AU37" s="25">
        <v>129716.23</v>
      </c>
      <c r="AV37" s="25">
        <v>12448.54</v>
      </c>
      <c r="AW37" s="25">
        <v>15073.25</v>
      </c>
      <c r="AX37" s="25">
        <v>31851.8</v>
      </c>
      <c r="AY37" s="25">
        <v>89269.96</v>
      </c>
      <c r="AZ37" s="25">
        <v>88569.09</v>
      </c>
      <c r="BA37" s="25">
        <v>115329.31</v>
      </c>
      <c r="BB37" s="25">
        <v>14041.88</v>
      </c>
      <c r="BC37" s="25">
        <v>32061.37</v>
      </c>
      <c r="BD37" s="25">
        <v>33995.61</v>
      </c>
      <c r="BE37" s="25">
        <v>42591.21</v>
      </c>
      <c r="BF37" s="25">
        <v>65134.74</v>
      </c>
      <c r="BG37" s="66"/>
      <c r="BH37" s="40"/>
      <c r="BM37" s="61"/>
      <c r="BN37" s="26"/>
      <c r="BS37" s="15"/>
    </row>
    <row r="38" spans="1:71" s="16" customFormat="1" x14ac:dyDescent="0.2">
      <c r="A38" s="12" t="s">
        <v>44</v>
      </c>
      <c r="B38" s="27">
        <v>0</v>
      </c>
      <c r="C38" s="28">
        <v>0</v>
      </c>
      <c r="D38" s="28">
        <v>0</v>
      </c>
      <c r="E38" s="28">
        <v>11002.19</v>
      </c>
      <c r="F38" s="28">
        <v>0</v>
      </c>
      <c r="G38" s="28">
        <v>56357.07</v>
      </c>
      <c r="H38" s="28">
        <v>45014.1</v>
      </c>
      <c r="I38" s="28">
        <v>270.86</v>
      </c>
      <c r="J38" s="28">
        <v>0</v>
      </c>
      <c r="K38" s="28">
        <v>0</v>
      </c>
      <c r="L38" s="28">
        <v>0</v>
      </c>
      <c r="M38" s="28">
        <v>19575</v>
      </c>
      <c r="N38" s="28">
        <v>0</v>
      </c>
      <c r="O38" s="28">
        <v>4788.82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G38" s="28">
        <v>0</v>
      </c>
      <c r="AH38" s="28">
        <v>0</v>
      </c>
      <c r="AI38" s="28">
        <v>0</v>
      </c>
      <c r="AJ38" s="28">
        <v>0</v>
      </c>
      <c r="AK38" s="28">
        <v>0</v>
      </c>
      <c r="AL38" s="28">
        <v>0</v>
      </c>
      <c r="AM38" s="28">
        <v>0</v>
      </c>
      <c r="AN38" s="28">
        <v>0</v>
      </c>
      <c r="AO38" s="28">
        <v>0</v>
      </c>
      <c r="AP38" s="28">
        <v>0</v>
      </c>
      <c r="AQ38" s="28">
        <v>0</v>
      </c>
      <c r="AR38" s="28">
        <v>0</v>
      </c>
      <c r="AS38" s="28">
        <v>0</v>
      </c>
      <c r="AT38" s="28">
        <v>0</v>
      </c>
      <c r="AU38" s="28">
        <v>0</v>
      </c>
      <c r="AV38" s="28">
        <v>0</v>
      </c>
      <c r="AW38" s="28">
        <v>0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8">
        <v>0</v>
      </c>
      <c r="BD38" s="28">
        <v>0</v>
      </c>
      <c r="BE38" s="28">
        <v>0</v>
      </c>
      <c r="BF38" s="28">
        <v>0</v>
      </c>
      <c r="BG38" s="66"/>
      <c r="BH38" s="19"/>
      <c r="BK38" s="30"/>
      <c r="BM38" s="61"/>
      <c r="BN38" s="26"/>
      <c r="BS38" s="15"/>
    </row>
    <row r="39" spans="1:71" s="16" customFormat="1" x14ac:dyDescent="0.2">
      <c r="A39" s="74" t="s">
        <v>45</v>
      </c>
      <c r="B39" s="24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0</v>
      </c>
      <c r="AV39" s="25">
        <v>0</v>
      </c>
      <c r="AW39" s="25">
        <v>0</v>
      </c>
      <c r="AX39" s="25">
        <v>0</v>
      </c>
      <c r="AY39" s="25">
        <v>0</v>
      </c>
      <c r="AZ39" s="25">
        <v>0</v>
      </c>
      <c r="BA39" s="25">
        <v>0</v>
      </c>
      <c r="BB39" s="25">
        <v>0</v>
      </c>
      <c r="BC39" s="25">
        <v>0</v>
      </c>
      <c r="BD39" s="25">
        <v>0</v>
      </c>
      <c r="BE39" s="25">
        <v>0</v>
      </c>
      <c r="BF39" s="25">
        <v>0</v>
      </c>
      <c r="BG39" s="66"/>
      <c r="BH39" s="40"/>
      <c r="BK39" s="30"/>
      <c r="BM39" s="61"/>
      <c r="BN39" s="26"/>
      <c r="BS39" s="15"/>
    </row>
    <row r="40" spans="1:71" s="16" customFormat="1" x14ac:dyDescent="0.2">
      <c r="A40" s="12" t="s">
        <v>46</v>
      </c>
      <c r="B40" s="27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G40" s="28">
        <v>0</v>
      </c>
      <c r="AH40" s="28">
        <v>0</v>
      </c>
      <c r="AI40" s="28">
        <v>0</v>
      </c>
      <c r="AJ40" s="28">
        <v>0</v>
      </c>
      <c r="AK40" s="28">
        <v>0</v>
      </c>
      <c r="AL40" s="28">
        <v>0</v>
      </c>
      <c r="AM40" s="28">
        <v>0</v>
      </c>
      <c r="AN40" s="28">
        <v>0</v>
      </c>
      <c r="AO40" s="28">
        <v>0</v>
      </c>
      <c r="AP40" s="28">
        <v>0</v>
      </c>
      <c r="AQ40" s="28">
        <v>0</v>
      </c>
      <c r="AR40" s="28">
        <v>0</v>
      </c>
      <c r="AS40" s="28">
        <v>0</v>
      </c>
      <c r="AT40" s="28">
        <v>0</v>
      </c>
      <c r="AU40" s="28">
        <v>0</v>
      </c>
      <c r="AV40" s="28">
        <v>0</v>
      </c>
      <c r="AW40" s="28">
        <v>0</v>
      </c>
      <c r="AX40" s="28">
        <v>0</v>
      </c>
      <c r="AY40" s="28">
        <v>0</v>
      </c>
      <c r="AZ40" s="28">
        <v>0</v>
      </c>
      <c r="BA40" s="28">
        <v>0</v>
      </c>
      <c r="BB40" s="28">
        <v>0</v>
      </c>
      <c r="BC40" s="28">
        <v>0</v>
      </c>
      <c r="BD40" s="28">
        <v>0</v>
      </c>
      <c r="BE40" s="28">
        <v>0</v>
      </c>
      <c r="BF40" s="28">
        <v>0</v>
      </c>
      <c r="BG40" s="66"/>
      <c r="BH40" s="19"/>
      <c r="BM40" s="61"/>
      <c r="BN40" s="26"/>
      <c r="BS40" s="15"/>
    </row>
    <row r="41" spans="1:71" s="30" customFormat="1" x14ac:dyDescent="0.2">
      <c r="A41" s="75" t="s">
        <v>15</v>
      </c>
      <c r="B41" s="59">
        <v>653771.35</v>
      </c>
      <c r="C41" s="60">
        <v>94803.97</v>
      </c>
      <c r="D41" s="60">
        <v>190337.45</v>
      </c>
      <c r="E41" s="60">
        <v>1986654.86</v>
      </c>
      <c r="F41" s="60">
        <v>1321561.1299999999</v>
      </c>
      <c r="G41" s="60">
        <v>632156.65999999968</v>
      </c>
      <c r="H41" s="60">
        <v>570177.17000000016</v>
      </c>
      <c r="I41" s="60">
        <v>577056.57000000007</v>
      </c>
      <c r="J41" s="60">
        <v>1354950.38</v>
      </c>
      <c r="K41" s="60">
        <v>1257399.8999999999</v>
      </c>
      <c r="L41" s="60">
        <v>656937.05000000016</v>
      </c>
      <c r="M41" s="60">
        <v>2056761.65</v>
      </c>
      <c r="N41" s="60">
        <v>1822318.49</v>
      </c>
      <c r="O41" s="60">
        <v>3746885.0499999993</v>
      </c>
      <c r="P41" s="60">
        <v>2069972.29</v>
      </c>
      <c r="Q41" s="60">
        <v>2568840.7600000026</v>
      </c>
      <c r="R41" s="60">
        <v>1185941.72</v>
      </c>
      <c r="S41" s="60">
        <v>4657142.7700000014</v>
      </c>
      <c r="T41" s="60">
        <v>4316366.37</v>
      </c>
      <c r="U41" s="60">
        <v>3825904.799999997</v>
      </c>
      <c r="V41" s="60">
        <v>1593096.43</v>
      </c>
      <c r="W41" s="60">
        <v>3912025.61</v>
      </c>
      <c r="X41" s="60">
        <v>3925304.3600000008</v>
      </c>
      <c r="Y41" s="60">
        <v>2473955.84</v>
      </c>
      <c r="Z41" s="60">
        <v>2420813.3700000006</v>
      </c>
      <c r="AA41" s="60">
        <v>2544538.2499999991</v>
      </c>
      <c r="AB41" s="60">
        <v>2939440.85</v>
      </c>
      <c r="AC41" s="60">
        <v>2555170.98</v>
      </c>
      <c r="AD41" s="60">
        <v>2369031.73</v>
      </c>
      <c r="AE41" s="60">
        <v>1501891.4699999995</v>
      </c>
      <c r="AF41" s="60">
        <v>5260958.1400000015</v>
      </c>
      <c r="AG41" s="60">
        <v>3361862.2499999986</v>
      </c>
      <c r="AH41" s="60">
        <v>5321254.33</v>
      </c>
      <c r="AI41" s="60">
        <v>7076277.4200000046</v>
      </c>
      <c r="AJ41" s="60">
        <v>4534598.1599999974</v>
      </c>
      <c r="AK41" s="60">
        <v>2804995.0099999979</v>
      </c>
      <c r="AL41" s="60">
        <v>5026391.6500000032</v>
      </c>
      <c r="AM41" s="60">
        <v>5956141.5500000017</v>
      </c>
      <c r="AN41" s="60">
        <v>4715245.4599999906</v>
      </c>
      <c r="AO41" s="60">
        <v>4744243.7200000007</v>
      </c>
      <c r="AP41" s="60">
        <v>3253413.7999999993</v>
      </c>
      <c r="AQ41" s="60">
        <v>2866181.85</v>
      </c>
      <c r="AR41" s="60">
        <v>2395111.1</v>
      </c>
      <c r="AS41" s="60">
        <v>2677875.1600000011</v>
      </c>
      <c r="AT41" s="60">
        <v>3210520.6399999997</v>
      </c>
      <c r="AU41" s="60">
        <v>3390094.600000002</v>
      </c>
      <c r="AV41" s="60">
        <v>3374862.2500000019</v>
      </c>
      <c r="AW41" s="60">
        <v>3008802.1199999866</v>
      </c>
      <c r="AX41" s="60">
        <v>3655771.78</v>
      </c>
      <c r="AY41" s="60">
        <v>2685033.56</v>
      </c>
      <c r="AZ41" s="60">
        <v>2265240.7000000002</v>
      </c>
      <c r="BA41" s="60">
        <v>1728215.91</v>
      </c>
      <c r="BB41" s="60">
        <v>7791440.4400000004</v>
      </c>
      <c r="BC41" s="60">
        <v>1125180.07</v>
      </c>
      <c r="BD41" s="60">
        <v>2480761.59</v>
      </c>
      <c r="BE41" s="60">
        <v>4943015.76</v>
      </c>
      <c r="BF41" s="60">
        <v>3151512.34</v>
      </c>
      <c r="BG41" s="66">
        <f>BF41/$BF$4</f>
        <v>1.4878732792562098E-3</v>
      </c>
      <c r="BH41" s="56"/>
      <c r="BM41" s="62"/>
      <c r="BN41" s="57"/>
      <c r="BS41" s="58"/>
    </row>
    <row r="42" spans="1:71" s="30" customFormat="1" x14ac:dyDescent="0.2">
      <c r="A42" s="12" t="s">
        <v>40</v>
      </c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>
        <v>113769662.01000006</v>
      </c>
      <c r="N42" s="55">
        <v>128081595.00000004</v>
      </c>
      <c r="O42" s="55">
        <v>123393760.33999994</v>
      </c>
      <c r="P42" s="55">
        <v>89739719.290000007</v>
      </c>
      <c r="Q42" s="55">
        <v>143180984.48999989</v>
      </c>
      <c r="R42" s="55">
        <v>109070916.03999986</v>
      </c>
      <c r="S42" s="55">
        <v>162424391.97999975</v>
      </c>
      <c r="T42" s="55">
        <v>115208325.63999985</v>
      </c>
      <c r="U42" s="55">
        <v>173790671.78</v>
      </c>
      <c r="V42" s="55">
        <v>130186950.15999979</v>
      </c>
      <c r="W42" s="55">
        <v>138500247.00999773</v>
      </c>
      <c r="X42" s="55">
        <v>161472030.34000036</v>
      </c>
      <c r="Y42" s="55">
        <v>171589476.0899986</v>
      </c>
      <c r="Z42" s="55">
        <v>204720680.48999363</v>
      </c>
      <c r="AA42" s="55">
        <v>213490430.42000556</v>
      </c>
      <c r="AB42" s="55">
        <v>185456244.60000139</v>
      </c>
      <c r="AC42" s="55">
        <v>201119654.94000471</v>
      </c>
      <c r="AD42" s="55">
        <v>170656016.7799992</v>
      </c>
      <c r="AE42" s="55">
        <v>204268400.62000191</v>
      </c>
      <c r="AF42" s="55">
        <v>284445950.36999094</v>
      </c>
      <c r="AG42" s="55">
        <v>297371849.54000545</v>
      </c>
      <c r="AH42" s="55">
        <v>264790315.71999371</v>
      </c>
      <c r="AI42" s="55">
        <v>329020474.57000434</v>
      </c>
      <c r="AJ42" s="55">
        <v>310494335.09999943</v>
      </c>
      <c r="AK42" s="55">
        <v>367022159.55000174</v>
      </c>
      <c r="AL42" s="55">
        <v>403198447.60999024</v>
      </c>
      <c r="AM42" s="55">
        <v>334955428.00000787</v>
      </c>
      <c r="AN42" s="55">
        <v>329866862.75000596</v>
      </c>
      <c r="AO42" s="55">
        <v>357550427.26618183</v>
      </c>
      <c r="AP42" s="55">
        <v>289147559.63381934</v>
      </c>
      <c r="AQ42" s="55">
        <v>376721806.57000017</v>
      </c>
      <c r="AR42" s="55">
        <v>406854244.02999818</v>
      </c>
      <c r="AS42" s="55">
        <v>513033241.52999115</v>
      </c>
      <c r="AT42" s="55">
        <v>437794934.90000868</v>
      </c>
      <c r="AU42" s="55">
        <v>454024605.40999508</v>
      </c>
      <c r="AV42" s="55">
        <v>441781059.07000041</v>
      </c>
      <c r="AW42" s="55">
        <v>465654133.03999752</v>
      </c>
      <c r="AX42" s="55">
        <v>455663103.11000001</v>
      </c>
      <c r="AY42" s="55">
        <v>448379654.79000002</v>
      </c>
      <c r="AZ42" s="55">
        <v>529941903.0899967</v>
      </c>
      <c r="BA42" s="55">
        <v>454746083.91000181</v>
      </c>
      <c r="BB42" s="55">
        <v>442683650.85999703</v>
      </c>
      <c r="BC42" s="55">
        <v>548332546.43999982</v>
      </c>
      <c r="BD42" s="55">
        <v>623467127.79999697</v>
      </c>
      <c r="BE42" s="55">
        <v>588494716.29999995</v>
      </c>
      <c r="BF42" s="55">
        <v>628639555.88000321</v>
      </c>
      <c r="BG42" s="66">
        <f>BF42/$BF$4</f>
        <v>0.29678957166239361</v>
      </c>
      <c r="BH42" s="56"/>
      <c r="BM42" s="62"/>
      <c r="BN42" s="57"/>
      <c r="BS42" s="58"/>
    </row>
    <row r="43" spans="1:71" s="16" customFormat="1" x14ac:dyDescent="0.2">
      <c r="A43" s="74" t="s">
        <v>83</v>
      </c>
      <c r="B43" s="2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66"/>
      <c r="BH43" s="19"/>
      <c r="BM43" s="61"/>
    </row>
    <row r="44" spans="1:71" s="16" customFormat="1" x14ac:dyDescent="0.2">
      <c r="A44" s="12" t="s">
        <v>5</v>
      </c>
      <c r="B44" s="27">
        <v>5504831.4299999997</v>
      </c>
      <c r="C44" s="28">
        <v>2354249.64</v>
      </c>
      <c r="D44" s="28">
        <v>2361982.89</v>
      </c>
      <c r="E44" s="28">
        <v>2237841.46</v>
      </c>
      <c r="F44" s="28">
        <v>2291953.92</v>
      </c>
      <c r="G44" s="28">
        <v>3446584.58</v>
      </c>
      <c r="H44" s="28">
        <v>3658515.9</v>
      </c>
      <c r="I44" s="28">
        <v>3782325.51</v>
      </c>
      <c r="J44" s="28">
        <v>5187795.1399999997</v>
      </c>
      <c r="K44" s="28">
        <v>8876754.2400000002</v>
      </c>
      <c r="L44" s="28">
        <v>8285511.25</v>
      </c>
      <c r="M44" s="28">
        <v>10923126.27</v>
      </c>
      <c r="N44" s="28">
        <v>18364507.09</v>
      </c>
      <c r="O44" s="28">
        <v>18390780.469999999</v>
      </c>
      <c r="P44" s="28">
        <v>18994344.199999999</v>
      </c>
      <c r="Q44" s="28">
        <v>18393505.149999999</v>
      </c>
      <c r="R44" s="28">
        <v>18904388.829999998</v>
      </c>
      <c r="S44" s="28">
        <v>17869609.489999998</v>
      </c>
      <c r="T44" s="28">
        <v>15449570.51</v>
      </c>
      <c r="U44" s="28">
        <v>15021989.939999999</v>
      </c>
      <c r="V44" s="28">
        <v>15572020.4</v>
      </c>
      <c r="W44" s="28">
        <v>15738802.699999999</v>
      </c>
      <c r="X44" s="28">
        <v>23271459.530000001</v>
      </c>
      <c r="Y44" s="28">
        <v>16244086.26</v>
      </c>
      <c r="Z44" s="28">
        <v>22811905.539999999</v>
      </c>
      <c r="AA44" s="28">
        <v>20487582.719999999</v>
      </c>
      <c r="AB44" s="28">
        <v>17256730.859999999</v>
      </c>
      <c r="AC44" s="28">
        <v>17884295.859999999</v>
      </c>
      <c r="AD44" s="28">
        <v>18044250.870000001</v>
      </c>
      <c r="AE44" s="28">
        <v>20535065.559999999</v>
      </c>
      <c r="AF44" s="28">
        <v>28124654.699999999</v>
      </c>
      <c r="AG44" s="28">
        <v>33360623.82</v>
      </c>
      <c r="AH44" s="28">
        <v>28012063.489999998</v>
      </c>
      <c r="AI44" s="28">
        <v>35930203.109999999</v>
      </c>
      <c r="AJ44" s="28">
        <v>38099174.740000002</v>
      </c>
      <c r="AK44" s="28">
        <v>39858779.310000002</v>
      </c>
      <c r="AL44" s="28">
        <v>25324045.440000001</v>
      </c>
      <c r="AM44" s="28">
        <v>46607332.149999999</v>
      </c>
      <c r="AN44" s="28">
        <v>41624494.490000002</v>
      </c>
      <c r="AO44" s="28">
        <v>40642626.759999998</v>
      </c>
      <c r="AP44" s="28">
        <v>44424841.759999998</v>
      </c>
      <c r="AQ44" s="28">
        <v>29460751.609999999</v>
      </c>
      <c r="AR44" s="28">
        <v>47726204.090000004</v>
      </c>
      <c r="AS44" s="28">
        <v>42885778.530000001</v>
      </c>
      <c r="AT44" s="28">
        <v>56364049.350000001</v>
      </c>
      <c r="AU44" s="28">
        <v>62541015.039999999</v>
      </c>
      <c r="AV44" s="28">
        <v>52506324.039999999</v>
      </c>
      <c r="AW44" s="28">
        <v>67807139.549999997</v>
      </c>
      <c r="AX44" s="28">
        <v>56266215.229999997</v>
      </c>
      <c r="AY44" s="28">
        <v>45651102.32</v>
      </c>
      <c r="AZ44" s="28">
        <v>60239311.450000003</v>
      </c>
      <c r="BA44" s="28">
        <v>78571608.269999996</v>
      </c>
      <c r="BB44" s="28">
        <v>89799503.459999993</v>
      </c>
      <c r="BC44" s="28">
        <v>83841350.930000007</v>
      </c>
      <c r="BD44" s="28">
        <v>62656578.219999999</v>
      </c>
      <c r="BE44" s="28">
        <v>66142554.079999998</v>
      </c>
      <c r="BF44" s="28">
        <v>53562296.57</v>
      </c>
      <c r="BG44" s="66">
        <f t="shared" ref="BG44:BG53" si="10">BF44/$BF$4</f>
        <v>2.5287513182353439E-2</v>
      </c>
      <c r="BH44" s="19"/>
      <c r="BM44" s="61"/>
    </row>
    <row r="45" spans="1:71" s="16" customFormat="1" x14ac:dyDescent="0.2">
      <c r="A45" s="74" t="s">
        <v>6</v>
      </c>
      <c r="B45" s="24">
        <v>2350750.5499999998</v>
      </c>
      <c r="C45" s="25">
        <v>1864805.72</v>
      </c>
      <c r="D45" s="25">
        <v>2050591.44</v>
      </c>
      <c r="E45" s="25">
        <v>1565241.77</v>
      </c>
      <c r="F45" s="25">
        <v>2028550.73</v>
      </c>
      <c r="G45" s="25">
        <v>3346853.71</v>
      </c>
      <c r="H45" s="25">
        <v>3250821.86</v>
      </c>
      <c r="I45" s="25">
        <v>3688887.99</v>
      </c>
      <c r="J45" s="25">
        <v>3730005.72</v>
      </c>
      <c r="K45" s="25">
        <v>8120033.5300000003</v>
      </c>
      <c r="L45" s="25">
        <v>7268706.6500000004</v>
      </c>
      <c r="M45" s="25">
        <v>9729413.0600000005</v>
      </c>
      <c r="N45" s="25">
        <v>12327520.640000001</v>
      </c>
      <c r="O45" s="25">
        <v>17314569.399999999</v>
      </c>
      <c r="P45" s="25">
        <v>18044675.579999998</v>
      </c>
      <c r="Q45" s="25">
        <v>12387022.01</v>
      </c>
      <c r="R45" s="25">
        <v>18683141.109999999</v>
      </c>
      <c r="S45" s="25">
        <v>13475984.460000001</v>
      </c>
      <c r="T45" s="25">
        <v>14739753.6</v>
      </c>
      <c r="U45" s="25">
        <v>13233227.439999999</v>
      </c>
      <c r="V45" s="25">
        <v>14055639.84</v>
      </c>
      <c r="W45" s="25">
        <v>15593580.119999999</v>
      </c>
      <c r="X45" s="25">
        <v>15192123.84</v>
      </c>
      <c r="Y45" s="25">
        <v>14388366.960000001</v>
      </c>
      <c r="Z45" s="25">
        <v>16962666.280000001</v>
      </c>
      <c r="AA45" s="25">
        <v>15936198.199999999</v>
      </c>
      <c r="AB45" s="25">
        <v>15654425.74</v>
      </c>
      <c r="AC45" s="25">
        <v>16236320.720000001</v>
      </c>
      <c r="AD45" s="25">
        <v>16150183.369999999</v>
      </c>
      <c r="AE45" s="25">
        <v>18481701.039999999</v>
      </c>
      <c r="AF45" s="25">
        <v>21400051.91</v>
      </c>
      <c r="AG45" s="25">
        <v>23540016.440000001</v>
      </c>
      <c r="AH45" s="25">
        <v>20873198.609999999</v>
      </c>
      <c r="AI45" s="25">
        <v>29133917.350000001</v>
      </c>
      <c r="AJ45" s="25">
        <v>29505387.300000001</v>
      </c>
      <c r="AK45" s="25">
        <v>29864389.739999998</v>
      </c>
      <c r="AL45" s="25">
        <v>17666089.920000002</v>
      </c>
      <c r="AM45" s="25">
        <v>19561347.690000001</v>
      </c>
      <c r="AN45" s="25">
        <v>31753025.219999999</v>
      </c>
      <c r="AO45" s="25">
        <v>26888393.18</v>
      </c>
      <c r="AP45" s="25">
        <v>24474455.960000001</v>
      </c>
      <c r="AQ45" s="25">
        <v>28987751.41</v>
      </c>
      <c r="AR45" s="25">
        <v>43913753.310000002</v>
      </c>
      <c r="AS45" s="25">
        <v>40717111.880000003</v>
      </c>
      <c r="AT45" s="25">
        <v>47177720</v>
      </c>
      <c r="AU45" s="25">
        <v>39003060.390000001</v>
      </c>
      <c r="AV45" s="25">
        <v>39568752.200000003</v>
      </c>
      <c r="AW45" s="25">
        <v>35189906.090000004</v>
      </c>
      <c r="AX45" s="25">
        <v>44487921.420000002</v>
      </c>
      <c r="AY45" s="25">
        <v>41632633.700000003</v>
      </c>
      <c r="AZ45" s="25">
        <v>45579147.359999999</v>
      </c>
      <c r="BA45" s="25">
        <v>45475336.240000002</v>
      </c>
      <c r="BB45" s="25">
        <v>47423294.119999997</v>
      </c>
      <c r="BC45" s="25">
        <v>63286277.93</v>
      </c>
      <c r="BD45" s="25">
        <v>51879637.549999997</v>
      </c>
      <c r="BE45" s="25">
        <v>59952719.060000002</v>
      </c>
      <c r="BF45" s="25">
        <v>50138159.920000002</v>
      </c>
      <c r="BG45" s="66">
        <f t="shared" si="10"/>
        <v>2.3670930133829864E-2</v>
      </c>
      <c r="BH45" s="19"/>
      <c r="BM45" s="61"/>
    </row>
    <row r="46" spans="1:71" s="16" customFormat="1" x14ac:dyDescent="0.2">
      <c r="A46" s="12" t="s">
        <v>7</v>
      </c>
      <c r="B46" s="27">
        <v>1831319.32</v>
      </c>
      <c r="C46" s="28">
        <v>1605762.77</v>
      </c>
      <c r="D46" s="28">
        <v>1912332.8</v>
      </c>
      <c r="E46" s="28">
        <v>1511785.13</v>
      </c>
      <c r="F46" s="28">
        <v>1894153.41</v>
      </c>
      <c r="G46" s="28">
        <v>2484395.9700000002</v>
      </c>
      <c r="H46" s="28">
        <v>2982409.21</v>
      </c>
      <c r="I46" s="28">
        <v>2974265.75</v>
      </c>
      <c r="J46" s="28">
        <v>3499766.92</v>
      </c>
      <c r="K46" s="28">
        <v>7344192.1900000004</v>
      </c>
      <c r="L46" s="28">
        <v>5972837.7999999998</v>
      </c>
      <c r="M46" s="28">
        <v>9604887.1400000006</v>
      </c>
      <c r="N46" s="28">
        <v>8502826.4700000007</v>
      </c>
      <c r="O46" s="28">
        <v>12097139.09</v>
      </c>
      <c r="P46" s="28">
        <v>12414940.869999999</v>
      </c>
      <c r="Q46" s="28">
        <v>12333044.189999999</v>
      </c>
      <c r="R46" s="28">
        <v>14091709.59</v>
      </c>
      <c r="S46" s="28">
        <v>12960443.689999999</v>
      </c>
      <c r="T46" s="28">
        <v>13787302.869999999</v>
      </c>
      <c r="U46" s="28">
        <v>12285133.26</v>
      </c>
      <c r="V46" s="28">
        <v>13677481.15</v>
      </c>
      <c r="W46" s="28">
        <v>14512223.08</v>
      </c>
      <c r="X46" s="28">
        <v>14012071.57</v>
      </c>
      <c r="Y46" s="28">
        <v>14172226.93</v>
      </c>
      <c r="Z46" s="28">
        <v>15185570.49</v>
      </c>
      <c r="AA46" s="28">
        <v>15418198.359999999</v>
      </c>
      <c r="AB46" s="28">
        <v>13641694.039999999</v>
      </c>
      <c r="AC46" s="28">
        <v>15918500.49</v>
      </c>
      <c r="AD46" s="28">
        <v>14530439.85</v>
      </c>
      <c r="AE46" s="28">
        <v>18336545.68</v>
      </c>
      <c r="AF46" s="28">
        <v>18975467.969999999</v>
      </c>
      <c r="AG46" s="28">
        <v>20621888.23</v>
      </c>
      <c r="AH46" s="28">
        <v>18455846.809999999</v>
      </c>
      <c r="AI46" s="28">
        <v>18281668.93</v>
      </c>
      <c r="AJ46" s="28">
        <v>18582255.199999999</v>
      </c>
      <c r="AK46" s="28">
        <v>28147501.32</v>
      </c>
      <c r="AL46" s="28">
        <v>14001953.189999999</v>
      </c>
      <c r="AM46" s="28">
        <v>18185819.640000001</v>
      </c>
      <c r="AN46" s="28">
        <v>24711483.09</v>
      </c>
      <c r="AO46" s="28">
        <v>15902832.029999999</v>
      </c>
      <c r="AP46" s="28">
        <v>21027908.68</v>
      </c>
      <c r="AQ46" s="28">
        <v>24408276.390000001</v>
      </c>
      <c r="AR46" s="28">
        <v>37066287.200000003</v>
      </c>
      <c r="AS46" s="28">
        <v>38332902.689999998</v>
      </c>
      <c r="AT46" s="28">
        <v>41415558.380000003</v>
      </c>
      <c r="AU46" s="28">
        <v>25565664.48</v>
      </c>
      <c r="AV46" s="28">
        <v>36996223</v>
      </c>
      <c r="AW46" s="28">
        <v>31478489.199999999</v>
      </c>
      <c r="AX46" s="28">
        <v>41640155.130000003</v>
      </c>
      <c r="AY46" s="28">
        <v>41442460.07</v>
      </c>
      <c r="AZ46" s="28">
        <v>41746657.609999999</v>
      </c>
      <c r="BA46" s="28">
        <v>41807305.399999999</v>
      </c>
      <c r="BB46" s="28">
        <v>45266468.799999997</v>
      </c>
      <c r="BC46" s="28">
        <v>52082405.670000002</v>
      </c>
      <c r="BD46" s="28">
        <v>51411432.189999998</v>
      </c>
      <c r="BE46" s="28">
        <v>58878293.390000001</v>
      </c>
      <c r="BF46" s="28">
        <v>49954638.340000004</v>
      </c>
      <c r="BG46" s="66">
        <f t="shared" si="10"/>
        <v>2.3584287015989851E-2</v>
      </c>
      <c r="BH46" s="19"/>
      <c r="BM46" s="61"/>
    </row>
    <row r="47" spans="1:71" s="16" customFormat="1" x14ac:dyDescent="0.2">
      <c r="A47" s="74" t="s">
        <v>8</v>
      </c>
      <c r="B47" s="24">
        <v>1614976.73</v>
      </c>
      <c r="C47" s="25">
        <v>1229600.6200000001</v>
      </c>
      <c r="D47" s="25">
        <v>1337854.92</v>
      </c>
      <c r="E47" s="25">
        <v>1268663.06</v>
      </c>
      <c r="F47" s="25">
        <v>1298783.1000000001</v>
      </c>
      <c r="G47" s="25">
        <v>2331688.0099999998</v>
      </c>
      <c r="H47" s="25">
        <v>2849399.25</v>
      </c>
      <c r="I47" s="25">
        <v>2831550.04</v>
      </c>
      <c r="J47" s="25">
        <v>2604387.2799999998</v>
      </c>
      <c r="K47" s="25">
        <v>7088127.7199999997</v>
      </c>
      <c r="L47" s="25">
        <v>5918110.79</v>
      </c>
      <c r="M47" s="25">
        <v>8394102.5399999991</v>
      </c>
      <c r="N47" s="25">
        <v>7153193.75</v>
      </c>
      <c r="O47" s="25">
        <v>8493083.0399999991</v>
      </c>
      <c r="P47" s="25">
        <v>12139602.26</v>
      </c>
      <c r="Q47" s="25">
        <v>11450964.970000001</v>
      </c>
      <c r="R47" s="25">
        <v>12573793.33</v>
      </c>
      <c r="S47" s="25">
        <v>12816554.41</v>
      </c>
      <c r="T47" s="25">
        <v>13747574.800000001</v>
      </c>
      <c r="U47" s="25">
        <v>9560163.6600000001</v>
      </c>
      <c r="V47" s="25">
        <v>8754977.7799999993</v>
      </c>
      <c r="W47" s="25">
        <v>9068885.25</v>
      </c>
      <c r="X47" s="25">
        <v>13795286.91</v>
      </c>
      <c r="Y47" s="25">
        <v>11600545.84</v>
      </c>
      <c r="Z47" s="25">
        <v>14371057.84</v>
      </c>
      <c r="AA47" s="25">
        <v>13454931.33</v>
      </c>
      <c r="AB47" s="25">
        <v>13525878.640000001</v>
      </c>
      <c r="AC47" s="25">
        <v>13842784.630000001</v>
      </c>
      <c r="AD47" s="25">
        <v>14025284.279999999</v>
      </c>
      <c r="AE47" s="25">
        <v>16397740.710000001</v>
      </c>
      <c r="AF47" s="25">
        <v>18905984.600000001</v>
      </c>
      <c r="AG47" s="25">
        <v>18721623.469999999</v>
      </c>
      <c r="AH47" s="25">
        <v>17046782.719999999</v>
      </c>
      <c r="AI47" s="25">
        <v>15934373.07</v>
      </c>
      <c r="AJ47" s="25">
        <v>18060815.609999999</v>
      </c>
      <c r="AK47" s="25">
        <v>17835683.18</v>
      </c>
      <c r="AL47" s="25">
        <v>12971668.74</v>
      </c>
      <c r="AM47" s="25">
        <v>17502443.59</v>
      </c>
      <c r="AN47" s="25">
        <v>18426340.66</v>
      </c>
      <c r="AO47" s="25">
        <v>12279126.300000001</v>
      </c>
      <c r="AP47" s="25">
        <v>18916967.98</v>
      </c>
      <c r="AQ47" s="25">
        <v>18807399.879999999</v>
      </c>
      <c r="AR47" s="25">
        <v>28646322.190000001</v>
      </c>
      <c r="AS47" s="25">
        <v>35441228.310000002</v>
      </c>
      <c r="AT47" s="25">
        <v>29019894.559999999</v>
      </c>
      <c r="AU47" s="25">
        <v>23379806.140000001</v>
      </c>
      <c r="AV47" s="25">
        <v>31257512.59</v>
      </c>
      <c r="AW47" s="25">
        <v>30897451.300000001</v>
      </c>
      <c r="AX47" s="25">
        <v>30595098.670000002</v>
      </c>
      <c r="AY47" s="25">
        <v>40631486.020000003</v>
      </c>
      <c r="AZ47" s="25">
        <v>35734260.710000001</v>
      </c>
      <c r="BA47" s="25">
        <v>31810810.690000001</v>
      </c>
      <c r="BB47" s="25">
        <v>41768805.68</v>
      </c>
      <c r="BC47" s="25">
        <v>51078114.509999998</v>
      </c>
      <c r="BD47" s="25">
        <v>51117022.219999999</v>
      </c>
      <c r="BE47" s="25">
        <v>52693738.149999999</v>
      </c>
      <c r="BF47" s="25">
        <v>47987529.490000002</v>
      </c>
      <c r="BG47" s="66">
        <f t="shared" si="10"/>
        <v>2.2655587274549707E-2</v>
      </c>
      <c r="BH47" s="19"/>
      <c r="BM47" s="61"/>
    </row>
    <row r="48" spans="1:71" s="16" customFormat="1" x14ac:dyDescent="0.2">
      <c r="A48" s="12" t="s">
        <v>9</v>
      </c>
      <c r="B48" s="27">
        <v>1062486.6200000001</v>
      </c>
      <c r="C48" s="28">
        <v>1186385.55</v>
      </c>
      <c r="D48" s="28">
        <v>1287591.1499999999</v>
      </c>
      <c r="E48" s="28">
        <v>1215449.8799999999</v>
      </c>
      <c r="F48" s="28">
        <v>1231393.01</v>
      </c>
      <c r="G48" s="28">
        <v>1981598.49</v>
      </c>
      <c r="H48" s="28">
        <v>2017065.14</v>
      </c>
      <c r="I48" s="28">
        <v>2081162.32</v>
      </c>
      <c r="J48" s="28">
        <v>2478580.58</v>
      </c>
      <c r="K48" s="28">
        <v>6502527.0999999996</v>
      </c>
      <c r="L48" s="28">
        <v>4661098.7699999996</v>
      </c>
      <c r="M48" s="28">
        <v>7885572.2599999998</v>
      </c>
      <c r="N48" s="28">
        <v>6432005</v>
      </c>
      <c r="O48" s="28">
        <v>6622390.2999999998</v>
      </c>
      <c r="P48" s="28">
        <v>6911132.5599999996</v>
      </c>
      <c r="Q48" s="28">
        <v>11443834.460000001</v>
      </c>
      <c r="R48" s="28">
        <v>12093250.75</v>
      </c>
      <c r="S48" s="28">
        <v>11363542.77</v>
      </c>
      <c r="T48" s="28">
        <v>13009810.050000001</v>
      </c>
      <c r="U48" s="28">
        <v>8779033.0199999996</v>
      </c>
      <c r="V48" s="28">
        <v>8614272.7200000007</v>
      </c>
      <c r="W48" s="28">
        <v>8202524.3799999999</v>
      </c>
      <c r="X48" s="28">
        <v>8279075.7199999997</v>
      </c>
      <c r="Y48" s="28">
        <v>11147426.289999999</v>
      </c>
      <c r="Z48" s="28">
        <v>13775563.960000001</v>
      </c>
      <c r="AA48" s="28">
        <v>13046386.82</v>
      </c>
      <c r="AB48" s="28">
        <v>13445767.15</v>
      </c>
      <c r="AC48" s="28">
        <v>13786966.08</v>
      </c>
      <c r="AD48" s="28">
        <v>13217885.300000001</v>
      </c>
      <c r="AE48" s="28">
        <v>14415987.470000001</v>
      </c>
      <c r="AF48" s="28">
        <v>14591278.710000001</v>
      </c>
      <c r="AG48" s="28">
        <v>16777290.239999998</v>
      </c>
      <c r="AH48" s="28">
        <v>14922260.560000001</v>
      </c>
      <c r="AI48" s="28">
        <v>14160089.84</v>
      </c>
      <c r="AJ48" s="28">
        <v>17489934.690000001</v>
      </c>
      <c r="AK48" s="28">
        <v>17387063.09</v>
      </c>
      <c r="AL48" s="28">
        <v>12483642.52</v>
      </c>
      <c r="AM48" s="28">
        <v>17234843.170000002</v>
      </c>
      <c r="AN48" s="28">
        <v>17318013.210000001</v>
      </c>
      <c r="AO48" s="28">
        <v>10801029.380000001</v>
      </c>
      <c r="AP48" s="28">
        <v>18497529.039999999</v>
      </c>
      <c r="AQ48" s="28">
        <v>18624425.890000001</v>
      </c>
      <c r="AR48" s="28">
        <v>18417746.920000002</v>
      </c>
      <c r="AS48" s="28">
        <v>28446941.359999999</v>
      </c>
      <c r="AT48" s="28">
        <v>28308103.98</v>
      </c>
      <c r="AU48" s="28">
        <v>22974978.530000001</v>
      </c>
      <c r="AV48" s="28">
        <v>28034834.280000001</v>
      </c>
      <c r="AW48" s="28">
        <v>21251855.66</v>
      </c>
      <c r="AX48" s="28">
        <v>27513343.59</v>
      </c>
      <c r="AY48" s="28">
        <v>30297385.34</v>
      </c>
      <c r="AZ48" s="28">
        <v>25159422.010000002</v>
      </c>
      <c r="BA48" s="28">
        <v>24798538.690000001</v>
      </c>
      <c r="BB48" s="28">
        <v>33278084.670000002</v>
      </c>
      <c r="BC48" s="28">
        <v>45186721.200000003</v>
      </c>
      <c r="BD48" s="28">
        <v>45037549.280000001</v>
      </c>
      <c r="BE48" s="28">
        <v>50766778.969999999</v>
      </c>
      <c r="BF48" s="28">
        <v>45938620.93</v>
      </c>
      <c r="BG48" s="66">
        <f t="shared" si="10"/>
        <v>2.1688268740089101E-2</v>
      </c>
      <c r="BH48" s="19"/>
      <c r="BM48" s="61"/>
    </row>
    <row r="49" spans="1:65" s="16" customFormat="1" x14ac:dyDescent="0.2">
      <c r="A49" s="74" t="s">
        <v>18</v>
      </c>
      <c r="B49" s="24">
        <v>980718.83</v>
      </c>
      <c r="C49" s="25">
        <v>1069888.01</v>
      </c>
      <c r="D49" s="25">
        <v>1256584.49</v>
      </c>
      <c r="E49" s="25">
        <v>1118663.5</v>
      </c>
      <c r="F49" s="25">
        <v>1172161.06</v>
      </c>
      <c r="G49" s="25">
        <v>1951886.69</v>
      </c>
      <c r="H49" s="25">
        <v>1712699.47</v>
      </c>
      <c r="I49" s="25">
        <v>1657192.31</v>
      </c>
      <c r="J49" s="25">
        <v>2271286.2400000002</v>
      </c>
      <c r="K49" s="25">
        <v>4975354.8600000003</v>
      </c>
      <c r="L49" s="25">
        <v>4602051.34</v>
      </c>
      <c r="M49" s="25">
        <v>5857298.9400000004</v>
      </c>
      <c r="N49" s="25">
        <v>5625214.3600000003</v>
      </c>
      <c r="O49" s="25">
        <v>5229803.5</v>
      </c>
      <c r="P49" s="25">
        <v>5607509.8799999999</v>
      </c>
      <c r="Q49" s="25">
        <v>7342618.5800000001</v>
      </c>
      <c r="R49" s="25">
        <v>10367050.23</v>
      </c>
      <c r="S49" s="25">
        <v>9201242.1500000004</v>
      </c>
      <c r="T49" s="25">
        <v>9947486.5399999991</v>
      </c>
      <c r="U49" s="25">
        <v>8667671.9299999997</v>
      </c>
      <c r="V49" s="25">
        <v>7784588.6200000001</v>
      </c>
      <c r="W49" s="25">
        <v>7803899.71</v>
      </c>
      <c r="X49" s="25">
        <v>7957457.4199999999</v>
      </c>
      <c r="Y49" s="25">
        <v>7771577.7300000004</v>
      </c>
      <c r="Z49" s="25">
        <v>13128774.65</v>
      </c>
      <c r="AA49" s="25">
        <v>12550291.83</v>
      </c>
      <c r="AB49" s="25">
        <v>13097605.66</v>
      </c>
      <c r="AC49" s="25">
        <v>12045028.33</v>
      </c>
      <c r="AD49" s="25">
        <v>13162626.42</v>
      </c>
      <c r="AE49" s="25">
        <v>14219998.48</v>
      </c>
      <c r="AF49" s="25">
        <v>14367156.01</v>
      </c>
      <c r="AG49" s="25">
        <v>14648842.720000001</v>
      </c>
      <c r="AH49" s="25">
        <v>13272590.09</v>
      </c>
      <c r="AI49" s="25">
        <v>13814263.119999999</v>
      </c>
      <c r="AJ49" s="25">
        <v>15056896.9</v>
      </c>
      <c r="AK49" s="25">
        <v>13270135.84</v>
      </c>
      <c r="AL49" s="25">
        <v>11880422.380000001</v>
      </c>
      <c r="AM49" s="25">
        <v>14754478.119999999</v>
      </c>
      <c r="AN49" s="25">
        <v>16893084.66</v>
      </c>
      <c r="AO49" s="25">
        <v>10525184.85</v>
      </c>
      <c r="AP49" s="25">
        <v>17062829.579999998</v>
      </c>
      <c r="AQ49" s="25">
        <v>18212164.109999999</v>
      </c>
      <c r="AR49" s="25">
        <v>16673876.060000001</v>
      </c>
      <c r="AS49" s="25">
        <v>22978456.629999999</v>
      </c>
      <c r="AT49" s="25">
        <v>27583592.100000001</v>
      </c>
      <c r="AU49" s="25">
        <v>22420477.84</v>
      </c>
      <c r="AV49" s="25">
        <v>24251276.640000001</v>
      </c>
      <c r="AW49" s="25">
        <v>21183192.969999999</v>
      </c>
      <c r="AX49" s="25">
        <v>25017996.239999998</v>
      </c>
      <c r="AY49" s="25">
        <v>26037963.809999999</v>
      </c>
      <c r="AZ49" s="25">
        <v>24958337.469999999</v>
      </c>
      <c r="BA49" s="25">
        <v>23322664.870000001</v>
      </c>
      <c r="BB49" s="25">
        <v>29046733.57</v>
      </c>
      <c r="BC49" s="25">
        <v>35416692.740000002</v>
      </c>
      <c r="BD49" s="25">
        <v>38310390.780000001</v>
      </c>
      <c r="BE49" s="25">
        <v>45723267.280000001</v>
      </c>
      <c r="BF49" s="25">
        <v>44749581.039999999</v>
      </c>
      <c r="BG49" s="66">
        <f t="shared" si="10"/>
        <v>2.1126906292655134E-2</v>
      </c>
      <c r="BH49" s="19"/>
      <c r="BM49" s="61"/>
    </row>
    <row r="50" spans="1:65" s="16" customFormat="1" x14ac:dyDescent="0.2">
      <c r="A50" s="12" t="s">
        <v>19</v>
      </c>
      <c r="B50" s="27">
        <v>917979.85</v>
      </c>
      <c r="C50" s="28">
        <v>1062481.6399999999</v>
      </c>
      <c r="D50" s="28">
        <v>1239241.52</v>
      </c>
      <c r="E50" s="28">
        <v>942246.63</v>
      </c>
      <c r="F50" s="28">
        <v>1013953.78</v>
      </c>
      <c r="G50" s="28">
        <v>1397443.99</v>
      </c>
      <c r="H50" s="28">
        <v>1373362.36</v>
      </c>
      <c r="I50" s="28">
        <v>1643885.49</v>
      </c>
      <c r="J50" s="28">
        <v>2184892.54</v>
      </c>
      <c r="K50" s="28">
        <v>4333572.5999999996</v>
      </c>
      <c r="L50" s="28">
        <v>3821078.27</v>
      </c>
      <c r="M50" s="28">
        <v>5651009.2599999998</v>
      </c>
      <c r="N50" s="28">
        <v>5334904.28</v>
      </c>
      <c r="O50" s="28">
        <v>4788342.5999999996</v>
      </c>
      <c r="P50" s="28">
        <v>5331598.67</v>
      </c>
      <c r="Q50" s="28">
        <v>7064549.4400000004</v>
      </c>
      <c r="R50" s="28">
        <v>8922346.8800000008</v>
      </c>
      <c r="S50" s="28">
        <v>8837821.8499999996</v>
      </c>
      <c r="T50" s="28">
        <v>9610707.5899999999</v>
      </c>
      <c r="U50" s="28">
        <v>8334364.5800000001</v>
      </c>
      <c r="V50" s="28">
        <v>7736288.4800000004</v>
      </c>
      <c r="W50" s="28">
        <v>7684292.7400000002</v>
      </c>
      <c r="X50" s="28">
        <v>6802983.0300000003</v>
      </c>
      <c r="Y50" s="28">
        <v>7611263.3700000001</v>
      </c>
      <c r="Z50" s="28">
        <v>8516161.6199999992</v>
      </c>
      <c r="AA50" s="28">
        <v>12518532.560000001</v>
      </c>
      <c r="AB50" s="28">
        <v>12345844.59</v>
      </c>
      <c r="AC50" s="28">
        <v>11646444.98</v>
      </c>
      <c r="AD50" s="28">
        <v>12756294.289999999</v>
      </c>
      <c r="AE50" s="28">
        <v>14077876.34</v>
      </c>
      <c r="AF50" s="28">
        <v>10613594.75</v>
      </c>
      <c r="AG50" s="28">
        <v>14211173</v>
      </c>
      <c r="AH50" s="28">
        <v>12950541.41</v>
      </c>
      <c r="AI50" s="28">
        <v>12656184.1</v>
      </c>
      <c r="AJ50" s="28">
        <v>13750128.5</v>
      </c>
      <c r="AK50" s="28">
        <v>12679222.34</v>
      </c>
      <c r="AL50" s="28">
        <v>11475895.789999999</v>
      </c>
      <c r="AM50" s="28">
        <v>13778580.52</v>
      </c>
      <c r="AN50" s="28">
        <v>15616788.57</v>
      </c>
      <c r="AO50" s="28">
        <v>10434291.619999999</v>
      </c>
      <c r="AP50" s="28">
        <v>16078835.199999999</v>
      </c>
      <c r="AQ50" s="28">
        <v>17013718.710000001</v>
      </c>
      <c r="AR50" s="28">
        <v>15426423.439999999</v>
      </c>
      <c r="AS50" s="28">
        <v>16511172.609999999</v>
      </c>
      <c r="AT50" s="28">
        <v>23161849.260000002</v>
      </c>
      <c r="AU50" s="28">
        <v>20982158.48</v>
      </c>
      <c r="AV50" s="28">
        <v>20784296.25</v>
      </c>
      <c r="AW50" s="28">
        <v>20244541.129999999</v>
      </c>
      <c r="AX50" s="28">
        <v>21746453.940000001</v>
      </c>
      <c r="AY50" s="28">
        <v>21459300.059999999</v>
      </c>
      <c r="AZ50" s="28">
        <v>24679978.440000001</v>
      </c>
      <c r="BA50" s="28">
        <v>23063007.890000001</v>
      </c>
      <c r="BB50" s="28">
        <v>28285911.109999999</v>
      </c>
      <c r="BC50" s="28">
        <v>29184503.050000001</v>
      </c>
      <c r="BD50" s="28">
        <v>36433043.479999997</v>
      </c>
      <c r="BE50" s="28">
        <v>44536226.270000003</v>
      </c>
      <c r="BF50" s="28">
        <v>40453107.509999998</v>
      </c>
      <c r="BG50" s="66">
        <f t="shared" si="10"/>
        <v>1.9098480739887475E-2</v>
      </c>
      <c r="BH50" s="19"/>
      <c r="BM50" s="61"/>
    </row>
    <row r="51" spans="1:65" s="16" customFormat="1" x14ac:dyDescent="0.2">
      <c r="A51" s="74" t="s">
        <v>20</v>
      </c>
      <c r="B51" s="24">
        <v>770485.56</v>
      </c>
      <c r="C51" s="25">
        <v>1034000</v>
      </c>
      <c r="D51" s="25">
        <v>1032374.83</v>
      </c>
      <c r="E51" s="25">
        <v>839778.73</v>
      </c>
      <c r="F51" s="25">
        <v>939405.74</v>
      </c>
      <c r="G51" s="25">
        <v>1329618.26</v>
      </c>
      <c r="H51" s="25">
        <v>1362783.37</v>
      </c>
      <c r="I51" s="25">
        <v>1634729.5</v>
      </c>
      <c r="J51" s="25">
        <v>2157396.1</v>
      </c>
      <c r="K51" s="25">
        <v>3769882.41</v>
      </c>
      <c r="L51" s="25">
        <v>3723343.69</v>
      </c>
      <c r="M51" s="25">
        <v>5049674.76</v>
      </c>
      <c r="N51" s="25">
        <v>5134448.8899999997</v>
      </c>
      <c r="O51" s="25">
        <v>4723498.78</v>
      </c>
      <c r="P51" s="25">
        <v>5076911.07</v>
      </c>
      <c r="Q51" s="25">
        <v>7047641.71</v>
      </c>
      <c r="R51" s="25">
        <v>8782795.9100000001</v>
      </c>
      <c r="S51" s="25">
        <v>7487150.21</v>
      </c>
      <c r="T51" s="25">
        <v>8990069.8900000006</v>
      </c>
      <c r="U51" s="25">
        <v>8055989.1900000004</v>
      </c>
      <c r="V51" s="25">
        <v>7578630.2800000003</v>
      </c>
      <c r="W51" s="25">
        <v>7396729.9100000001</v>
      </c>
      <c r="X51" s="25">
        <v>6794656.96</v>
      </c>
      <c r="Y51" s="25">
        <v>7065262.5</v>
      </c>
      <c r="Z51" s="25">
        <v>8464758.6099999994</v>
      </c>
      <c r="AA51" s="25">
        <v>9266635.7799999993</v>
      </c>
      <c r="AB51" s="25">
        <v>9171514.0999999996</v>
      </c>
      <c r="AC51" s="25">
        <v>10149228.939999999</v>
      </c>
      <c r="AD51" s="25">
        <v>10802134.07</v>
      </c>
      <c r="AE51" s="25">
        <v>12894963.76</v>
      </c>
      <c r="AF51" s="25">
        <v>10203672.65</v>
      </c>
      <c r="AG51" s="25">
        <v>13624283.09</v>
      </c>
      <c r="AH51" s="25">
        <v>12267809.710000001</v>
      </c>
      <c r="AI51" s="25">
        <v>12125049.029999999</v>
      </c>
      <c r="AJ51" s="25">
        <v>13445859.539999999</v>
      </c>
      <c r="AK51" s="25">
        <v>12593710.470000001</v>
      </c>
      <c r="AL51" s="25">
        <v>11250088.539999999</v>
      </c>
      <c r="AM51" s="25">
        <v>13494886.84</v>
      </c>
      <c r="AN51" s="25">
        <v>15030987.210000001</v>
      </c>
      <c r="AO51" s="25">
        <v>10081191.82</v>
      </c>
      <c r="AP51" s="25">
        <v>15624241.359999999</v>
      </c>
      <c r="AQ51" s="25">
        <v>16892490.77</v>
      </c>
      <c r="AR51" s="25">
        <v>15139180.24</v>
      </c>
      <c r="AS51" s="25">
        <v>16236174.98</v>
      </c>
      <c r="AT51" s="25">
        <v>20948577.690000001</v>
      </c>
      <c r="AU51" s="25">
        <v>20742190.170000002</v>
      </c>
      <c r="AV51" s="25">
        <v>20646089.77</v>
      </c>
      <c r="AW51" s="25">
        <v>17233650.420000002</v>
      </c>
      <c r="AX51" s="25">
        <v>20578526.440000001</v>
      </c>
      <c r="AY51" s="25">
        <v>21101340.84</v>
      </c>
      <c r="AZ51" s="25">
        <v>22834392.489999998</v>
      </c>
      <c r="BA51" s="25">
        <v>21296200.48</v>
      </c>
      <c r="BB51" s="25">
        <v>24947035.039999999</v>
      </c>
      <c r="BC51" s="25">
        <v>28877120.420000002</v>
      </c>
      <c r="BD51" s="25">
        <v>35249649.109999999</v>
      </c>
      <c r="BE51" s="25">
        <v>38272537.609999999</v>
      </c>
      <c r="BF51" s="25">
        <v>38257845.490000002</v>
      </c>
      <c r="BG51" s="66">
        <f t="shared" si="10"/>
        <v>1.806206667954335E-2</v>
      </c>
      <c r="BH51" s="19"/>
      <c r="BM51" s="61"/>
    </row>
    <row r="52" spans="1:65" s="16" customFormat="1" x14ac:dyDescent="0.2">
      <c r="A52" s="12" t="s">
        <v>21</v>
      </c>
      <c r="B52" s="27">
        <v>769977.4</v>
      </c>
      <c r="C52" s="28">
        <v>878693.71</v>
      </c>
      <c r="D52" s="28">
        <v>995339.12</v>
      </c>
      <c r="E52" s="28">
        <v>799520.23</v>
      </c>
      <c r="F52" s="28">
        <v>933148.53</v>
      </c>
      <c r="G52" s="28">
        <v>1287097.56</v>
      </c>
      <c r="H52" s="28">
        <v>1298621.26</v>
      </c>
      <c r="I52" s="28">
        <v>1591852.94</v>
      </c>
      <c r="J52" s="28">
        <v>1775393.2</v>
      </c>
      <c r="K52" s="28">
        <v>2825880.85</v>
      </c>
      <c r="L52" s="28">
        <v>3684963.81</v>
      </c>
      <c r="M52" s="28">
        <v>4911573.9000000004</v>
      </c>
      <c r="N52" s="28">
        <v>5035613.93</v>
      </c>
      <c r="O52" s="28">
        <v>4679462.6399999997</v>
      </c>
      <c r="P52" s="28">
        <v>5011642.12</v>
      </c>
      <c r="Q52" s="28">
        <v>5799838.0099999998</v>
      </c>
      <c r="R52" s="28">
        <v>7267541.25</v>
      </c>
      <c r="S52" s="28">
        <v>6781231.4800000004</v>
      </c>
      <c r="T52" s="28">
        <v>6835888.7199999997</v>
      </c>
      <c r="U52" s="28">
        <v>6423882.8499999996</v>
      </c>
      <c r="V52" s="28">
        <v>7556116.6100000003</v>
      </c>
      <c r="W52" s="28">
        <v>6661063.8899999997</v>
      </c>
      <c r="X52" s="28">
        <v>6504104.3200000003</v>
      </c>
      <c r="Y52" s="28">
        <v>6830470.1500000004</v>
      </c>
      <c r="Z52" s="28">
        <v>7420973.4000000004</v>
      </c>
      <c r="AA52" s="28">
        <v>9106421.1500000004</v>
      </c>
      <c r="AB52" s="28">
        <v>9130524.4900000002</v>
      </c>
      <c r="AC52" s="28">
        <v>9399038.0500000007</v>
      </c>
      <c r="AD52" s="28">
        <v>10735153.710000001</v>
      </c>
      <c r="AE52" s="28">
        <v>12523382.789999999</v>
      </c>
      <c r="AF52" s="28">
        <v>9935694.4499999993</v>
      </c>
      <c r="AG52" s="28">
        <v>12675821.939999999</v>
      </c>
      <c r="AH52" s="28">
        <v>10565701.560000001</v>
      </c>
      <c r="AI52" s="28">
        <v>9907376.8499999996</v>
      </c>
      <c r="AJ52" s="28">
        <v>12919819.16</v>
      </c>
      <c r="AK52" s="28">
        <v>11615339.470000001</v>
      </c>
      <c r="AL52" s="28">
        <v>11127078.24</v>
      </c>
      <c r="AM52" s="28">
        <v>12819592.27</v>
      </c>
      <c r="AN52" s="28">
        <v>13798008.82</v>
      </c>
      <c r="AO52" s="28">
        <v>9756970.3499999996</v>
      </c>
      <c r="AP52" s="28">
        <v>15562073.52</v>
      </c>
      <c r="AQ52" s="28">
        <v>15287494.02</v>
      </c>
      <c r="AR52" s="28">
        <v>13999188.119999999</v>
      </c>
      <c r="AS52" s="28">
        <v>15076892.300000001</v>
      </c>
      <c r="AT52" s="28">
        <v>17834314.75</v>
      </c>
      <c r="AU52" s="28">
        <v>20632809.670000002</v>
      </c>
      <c r="AV52" s="28">
        <v>19004929.960000001</v>
      </c>
      <c r="AW52" s="28">
        <v>16962655.809999999</v>
      </c>
      <c r="AX52" s="28">
        <v>20528795.440000001</v>
      </c>
      <c r="AY52" s="28">
        <v>20586798</v>
      </c>
      <c r="AZ52" s="28">
        <v>20705544.960000001</v>
      </c>
      <c r="BA52" s="28">
        <v>20803692.84</v>
      </c>
      <c r="BB52" s="28">
        <v>24684774.329999998</v>
      </c>
      <c r="BC52" s="28">
        <v>27495703.949999999</v>
      </c>
      <c r="BD52" s="28">
        <v>32458536.66</v>
      </c>
      <c r="BE52" s="28">
        <v>34700816.25</v>
      </c>
      <c r="BF52" s="28">
        <v>34167161.200000003</v>
      </c>
      <c r="BG52" s="66">
        <f t="shared" si="10"/>
        <v>1.6130797119937514E-2</v>
      </c>
      <c r="BH52" s="19"/>
      <c r="BM52" s="61"/>
    </row>
    <row r="53" spans="1:65" s="16" customFormat="1" x14ac:dyDescent="0.2">
      <c r="A53" s="74" t="s">
        <v>22</v>
      </c>
      <c r="B53" s="24">
        <v>570085.21</v>
      </c>
      <c r="C53" s="25">
        <v>856867.34</v>
      </c>
      <c r="D53" s="25">
        <v>985686.09</v>
      </c>
      <c r="E53" s="25">
        <v>794609.92</v>
      </c>
      <c r="F53" s="25">
        <v>868020.79</v>
      </c>
      <c r="G53" s="25">
        <v>1255641.3899999999</v>
      </c>
      <c r="H53" s="25">
        <v>1281616.48</v>
      </c>
      <c r="I53" s="25">
        <v>1558074.83</v>
      </c>
      <c r="J53" s="25">
        <v>1736521.12</v>
      </c>
      <c r="K53" s="25">
        <v>2555658.19</v>
      </c>
      <c r="L53" s="25">
        <v>3377523.6</v>
      </c>
      <c r="M53" s="25">
        <v>4038413.73</v>
      </c>
      <c r="N53" s="25">
        <v>5004519.51</v>
      </c>
      <c r="O53" s="25">
        <v>4456670.72</v>
      </c>
      <c r="P53" s="25">
        <v>4873737.8099999996</v>
      </c>
      <c r="Q53" s="25">
        <v>5538613.8300000001</v>
      </c>
      <c r="R53" s="25">
        <v>6057225.1900000004</v>
      </c>
      <c r="S53" s="25">
        <v>6720641.6900000004</v>
      </c>
      <c r="T53" s="25">
        <v>6825699.0199999996</v>
      </c>
      <c r="U53" s="25">
        <v>6242330.0499999998</v>
      </c>
      <c r="V53" s="25">
        <v>6541393.4299999997</v>
      </c>
      <c r="W53" s="25">
        <v>6516875.1100000003</v>
      </c>
      <c r="X53" s="25">
        <v>6237644.5</v>
      </c>
      <c r="Y53" s="25">
        <v>6498649.6699999999</v>
      </c>
      <c r="Z53" s="25">
        <v>7329056.6699999999</v>
      </c>
      <c r="AA53" s="25">
        <v>7928650.7800000003</v>
      </c>
      <c r="AB53" s="25">
        <v>8966359.6199999992</v>
      </c>
      <c r="AC53" s="25">
        <v>9126148.6999999993</v>
      </c>
      <c r="AD53" s="25">
        <v>9684666.6899999995</v>
      </c>
      <c r="AE53" s="25">
        <v>12032150.67</v>
      </c>
      <c r="AF53" s="25">
        <v>9570751.3499999996</v>
      </c>
      <c r="AG53" s="25">
        <v>12105400.609999999</v>
      </c>
      <c r="AH53" s="25">
        <v>10059500.93</v>
      </c>
      <c r="AI53" s="25">
        <v>8655255.4499999993</v>
      </c>
      <c r="AJ53" s="25">
        <v>12709976.460000001</v>
      </c>
      <c r="AK53" s="25">
        <v>11096009.4</v>
      </c>
      <c r="AL53" s="25">
        <v>10561088.210000001</v>
      </c>
      <c r="AM53" s="25">
        <v>12657985.949999999</v>
      </c>
      <c r="AN53" s="25">
        <v>12853541.58</v>
      </c>
      <c r="AO53" s="25">
        <v>9647727.8800000008</v>
      </c>
      <c r="AP53" s="25">
        <v>15020544.26</v>
      </c>
      <c r="AQ53" s="25">
        <v>15216927.800000001</v>
      </c>
      <c r="AR53" s="25">
        <v>13636819.42</v>
      </c>
      <c r="AS53" s="25">
        <v>14755093.77</v>
      </c>
      <c r="AT53" s="25">
        <v>16335917.92</v>
      </c>
      <c r="AU53" s="25">
        <v>20533034.690000001</v>
      </c>
      <c r="AV53" s="25">
        <v>18481337.190000001</v>
      </c>
      <c r="AW53" s="25">
        <v>16654044.42</v>
      </c>
      <c r="AX53" s="25">
        <v>19350050.789999999</v>
      </c>
      <c r="AY53" s="25">
        <v>19300835.210000001</v>
      </c>
      <c r="AZ53" s="25">
        <v>18421595.43</v>
      </c>
      <c r="BA53" s="25">
        <v>19970950.219999999</v>
      </c>
      <c r="BB53" s="25">
        <v>21947161.920000002</v>
      </c>
      <c r="BC53" s="25">
        <v>27315800</v>
      </c>
      <c r="BD53" s="25">
        <v>27591953.920000002</v>
      </c>
      <c r="BE53" s="25">
        <v>25920795.449999999</v>
      </c>
      <c r="BF53" s="25">
        <v>30650982.52</v>
      </c>
      <c r="BG53" s="66">
        <f t="shared" si="10"/>
        <v>1.4470759735136294E-2</v>
      </c>
      <c r="BH53" s="19"/>
      <c r="BM53" s="61"/>
    </row>
    <row r="54" spans="1:65" s="16" customFormat="1" x14ac:dyDescent="0.2">
      <c r="A54" s="12" t="s">
        <v>84</v>
      </c>
      <c r="B54" s="27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66"/>
      <c r="BH54" s="19"/>
      <c r="BM54" s="61"/>
    </row>
    <row r="55" spans="1:65" s="16" customFormat="1" x14ac:dyDescent="0.2">
      <c r="A55" s="74" t="s">
        <v>85</v>
      </c>
      <c r="B55" s="2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>
        <v>16959692.580000002</v>
      </c>
      <c r="AR55" s="25">
        <v>37066287.200000003</v>
      </c>
      <c r="AS55" s="25">
        <v>36665642.700000003</v>
      </c>
      <c r="AT55" s="25">
        <v>36248178.467480004</v>
      </c>
      <c r="AU55" s="25">
        <v>35938747.170000002</v>
      </c>
      <c r="AV55" s="25">
        <v>39568752.200000003</v>
      </c>
      <c r="AW55" s="25">
        <v>35189906.090000004</v>
      </c>
      <c r="AX55" s="25">
        <v>41640155.130000003</v>
      </c>
      <c r="AY55" s="25">
        <v>45651102.32</v>
      </c>
      <c r="AZ55" s="25">
        <v>45579147.359999999</v>
      </c>
      <c r="BA55" s="25">
        <v>45471459.870633997</v>
      </c>
      <c r="BB55" s="25">
        <v>45266468.799999997</v>
      </c>
      <c r="BC55" s="25">
        <v>52735411.140000001</v>
      </c>
      <c r="BD55" s="25">
        <v>52017367.950000003</v>
      </c>
      <c r="BE55" s="25">
        <v>52693738.149999999</v>
      </c>
      <c r="BF55" s="25">
        <v>53562296.57</v>
      </c>
      <c r="BG55" s="66">
        <f t="shared" ref="BG55:BG69" si="11">BF55/$BF$4</f>
        <v>2.5287513182353439E-2</v>
      </c>
      <c r="BH55" s="19"/>
      <c r="BM55" s="61"/>
    </row>
    <row r="56" spans="1:65" s="16" customFormat="1" x14ac:dyDescent="0.2">
      <c r="A56" s="12" t="s">
        <v>86</v>
      </c>
      <c r="B56" s="27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>
        <v>125781553.00829999</v>
      </c>
      <c r="AR56" s="28">
        <v>159421402.24976999</v>
      </c>
      <c r="AS56" s="28">
        <v>162669328.28472</v>
      </c>
      <c r="AT56" s="28">
        <v>160009816.37787601</v>
      </c>
      <c r="AU56" s="28">
        <v>164802251.73000002</v>
      </c>
      <c r="AV56" s="28">
        <v>234950025.26000002</v>
      </c>
      <c r="AW56" s="28">
        <v>223746441.93999997</v>
      </c>
      <c r="AX56" s="28">
        <v>257933385.97999999</v>
      </c>
      <c r="AY56" s="28">
        <v>273513684.78000003</v>
      </c>
      <c r="AZ56" s="28">
        <v>270788748.99089199</v>
      </c>
      <c r="BA56" s="28">
        <v>268966318.61703199</v>
      </c>
      <c r="BB56" s="28">
        <f>15.95%*BB4</f>
        <v>303487601.19980508</v>
      </c>
      <c r="BC56" s="28">
        <v>353888631.95879602</v>
      </c>
      <c r="BD56" s="28">
        <v>378990325.71262503</v>
      </c>
      <c r="BE56" s="28">
        <v>374290763.93000001</v>
      </c>
      <c r="BF56" s="28">
        <v>399479737.69723797</v>
      </c>
      <c r="BG56" s="66">
        <f t="shared" si="11"/>
        <v>0.18859999999999999</v>
      </c>
      <c r="BH56" s="19"/>
      <c r="BM56" s="61"/>
    </row>
    <row r="57" spans="1:65" s="16" customFormat="1" x14ac:dyDescent="0.2">
      <c r="A57" s="74" t="s">
        <v>91</v>
      </c>
      <c r="B57" s="24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66"/>
      <c r="BH57" s="19"/>
      <c r="BM57" s="61"/>
    </row>
    <row r="58" spans="1:65" s="16" customFormat="1" x14ac:dyDescent="0.2">
      <c r="A58" s="12" t="s">
        <v>10</v>
      </c>
      <c r="B58" s="27">
        <v>2861503.16</v>
      </c>
      <c r="C58" s="28">
        <v>2354249.64</v>
      </c>
      <c r="D58" s="28">
        <v>2361982.89</v>
      </c>
      <c r="E58" s="28">
        <v>2237841.46</v>
      </c>
      <c r="F58" s="28">
        <v>2028550.73</v>
      </c>
      <c r="G58" s="28">
        <v>2423494.9</v>
      </c>
      <c r="H58" s="28">
        <v>2015506.16</v>
      </c>
      <c r="I58" s="28">
        <v>3136640.1</v>
      </c>
      <c r="J58" s="28">
        <v>3221476.86</v>
      </c>
      <c r="K58" s="28">
        <v>8876754.2400000002</v>
      </c>
      <c r="L58" s="28">
        <v>5918110.79</v>
      </c>
      <c r="M58" s="28">
        <v>10748490.91</v>
      </c>
      <c r="N58" s="28">
        <v>6378234.9199999999</v>
      </c>
      <c r="O58" s="28">
        <v>7916734.3899999997</v>
      </c>
      <c r="P58" s="28">
        <v>8164214.1500000004</v>
      </c>
      <c r="Q58" s="28">
        <v>8072023.4199999999</v>
      </c>
      <c r="R58" s="28">
        <v>12757123.27</v>
      </c>
      <c r="S58" s="28">
        <v>11363542.77</v>
      </c>
      <c r="T58" s="28">
        <v>13747574.800000001</v>
      </c>
      <c r="U58" s="28">
        <v>12285133.26</v>
      </c>
      <c r="V58" s="28">
        <v>14055639.84</v>
      </c>
      <c r="W58" s="28">
        <v>14512223.08</v>
      </c>
      <c r="X58" s="28">
        <v>14012071.57</v>
      </c>
      <c r="Y58" s="28">
        <v>14172226.93</v>
      </c>
      <c r="Z58" s="28">
        <v>15185570.49</v>
      </c>
      <c r="AA58" s="28">
        <v>15936198.199999999</v>
      </c>
      <c r="AB58" s="28">
        <v>15654425.74</v>
      </c>
      <c r="AC58" s="28">
        <v>16236320.720000001</v>
      </c>
      <c r="AD58" s="28">
        <v>18044250.870000001</v>
      </c>
      <c r="AE58" s="28">
        <v>20535065.559999999</v>
      </c>
      <c r="AF58" s="28">
        <v>18975467.969999999</v>
      </c>
      <c r="AG58" s="28">
        <v>23540016.440000001</v>
      </c>
      <c r="AH58" s="28">
        <v>20873198.609999999</v>
      </c>
      <c r="AI58" s="28">
        <v>18281668.93</v>
      </c>
      <c r="AJ58" s="28">
        <v>29505387.300000001</v>
      </c>
      <c r="AK58" s="28">
        <v>29864389.739999998</v>
      </c>
      <c r="AL58" s="28">
        <v>17666089.920000002</v>
      </c>
      <c r="AM58" s="28">
        <v>18185819.640000001</v>
      </c>
      <c r="AN58" s="28">
        <v>18426340.66</v>
      </c>
      <c r="AO58" s="28">
        <v>12279126.300000001</v>
      </c>
      <c r="AP58" s="28">
        <v>24474455.960000001</v>
      </c>
      <c r="AQ58" s="28">
        <v>16892490.77</v>
      </c>
      <c r="AR58" s="28">
        <v>37066287.200000003</v>
      </c>
      <c r="AS58" s="28">
        <v>36665642.700000003</v>
      </c>
      <c r="AT58" s="28">
        <v>36247215.32</v>
      </c>
      <c r="AU58" s="28">
        <v>35913013.479999997</v>
      </c>
      <c r="AV58" s="28">
        <v>39568752.200000003</v>
      </c>
      <c r="AW58" s="28">
        <v>35189906.090000004</v>
      </c>
      <c r="AX58" s="28">
        <v>41640155.130000003</v>
      </c>
      <c r="AY58" s="28">
        <v>45651102.32</v>
      </c>
      <c r="AZ58" s="28">
        <v>45579147.359999999</v>
      </c>
      <c r="BA58" s="28">
        <v>45475336.240000002</v>
      </c>
      <c r="BB58" s="28">
        <v>45266468.799999997</v>
      </c>
      <c r="BC58" s="28">
        <v>52735411.140000001</v>
      </c>
      <c r="BD58" s="28">
        <v>52017367.950000003</v>
      </c>
      <c r="BE58" s="28">
        <v>52693738.149999999</v>
      </c>
      <c r="BF58" s="28">
        <v>53562296.57</v>
      </c>
      <c r="BG58" s="66">
        <f t="shared" si="11"/>
        <v>2.5287513182353439E-2</v>
      </c>
      <c r="BH58" s="19"/>
      <c r="BM58" s="61"/>
    </row>
    <row r="59" spans="1:65" s="16" customFormat="1" x14ac:dyDescent="0.2">
      <c r="A59" s="74" t="s">
        <v>11</v>
      </c>
      <c r="B59" s="24">
        <v>2303386.39</v>
      </c>
      <c r="C59" s="25">
        <v>1229176.57</v>
      </c>
      <c r="D59" s="25">
        <v>1256584.49</v>
      </c>
      <c r="E59" s="25">
        <v>1268663.06</v>
      </c>
      <c r="F59" s="25">
        <v>1298783.1000000001</v>
      </c>
      <c r="G59" s="25">
        <v>1981598.49</v>
      </c>
      <c r="H59" s="25">
        <v>1362783.37</v>
      </c>
      <c r="I59" s="25">
        <v>1020418.97</v>
      </c>
      <c r="J59" s="25">
        <v>2271286.2400000002</v>
      </c>
      <c r="K59" s="25">
        <v>7344192.1900000004</v>
      </c>
      <c r="L59" s="25">
        <v>3538858.28</v>
      </c>
      <c r="M59" s="25">
        <v>6155378.0800000001</v>
      </c>
      <c r="N59" s="25">
        <v>5949285.7199999997</v>
      </c>
      <c r="O59" s="25">
        <v>5769864.0300000003</v>
      </c>
      <c r="P59" s="25">
        <v>5960437.9699999997</v>
      </c>
      <c r="Q59" s="25">
        <v>4690536.1100000003</v>
      </c>
      <c r="R59" s="25">
        <v>8922346.8800000008</v>
      </c>
      <c r="S59" s="25">
        <v>7918387.8600000003</v>
      </c>
      <c r="T59" s="25">
        <v>7808755.1200000001</v>
      </c>
      <c r="U59" s="25">
        <v>8622524.3499999996</v>
      </c>
      <c r="V59" s="25">
        <v>8545849.2300000004</v>
      </c>
      <c r="W59" s="25">
        <v>6516875.1100000003</v>
      </c>
      <c r="X59" s="25">
        <v>8485431.5299999993</v>
      </c>
      <c r="Y59" s="25">
        <v>5972291.71</v>
      </c>
      <c r="Z59" s="25">
        <v>14371057.84</v>
      </c>
      <c r="AA59" s="25">
        <v>15418198.359999999</v>
      </c>
      <c r="AB59" s="25">
        <v>13445767.15</v>
      </c>
      <c r="AC59" s="25">
        <v>15918500.49</v>
      </c>
      <c r="AD59" s="25">
        <v>16150183.369999999</v>
      </c>
      <c r="AE59" s="25">
        <v>18481701.039999999</v>
      </c>
      <c r="AF59" s="25">
        <v>14591278.710000001</v>
      </c>
      <c r="AG59" s="25">
        <v>20621888.23</v>
      </c>
      <c r="AH59" s="25">
        <v>18455846.809999999</v>
      </c>
      <c r="AI59" s="25">
        <v>13814263.119999999</v>
      </c>
      <c r="AJ59" s="25">
        <v>18060815.609999999</v>
      </c>
      <c r="AK59" s="25">
        <v>17835683.18</v>
      </c>
      <c r="AL59" s="25">
        <v>14001953.189999999</v>
      </c>
      <c r="AM59" s="25">
        <v>17502443.59</v>
      </c>
      <c r="AN59" s="25">
        <v>17318013.210000001</v>
      </c>
      <c r="AO59" s="25">
        <v>7651775.0300000003</v>
      </c>
      <c r="AP59" s="25">
        <v>18916967.98</v>
      </c>
      <c r="AQ59" s="25">
        <v>15216927.800000001</v>
      </c>
      <c r="AR59" s="25">
        <v>17167513.920000002</v>
      </c>
      <c r="AS59" s="25">
        <v>16511172.609999999</v>
      </c>
      <c r="AT59" s="25">
        <v>16335917.92</v>
      </c>
      <c r="AU59" s="25">
        <v>20069848.07</v>
      </c>
      <c r="AV59" s="25">
        <v>35534234.729999997</v>
      </c>
      <c r="AW59" s="25">
        <v>31478489.199999999</v>
      </c>
      <c r="AX59" s="25">
        <v>34877266.359999999</v>
      </c>
      <c r="AY59" s="25">
        <v>41632633.700000003</v>
      </c>
      <c r="AZ59" s="25">
        <v>41746657.609999999</v>
      </c>
      <c r="BA59" s="25">
        <v>41807305.399999999</v>
      </c>
      <c r="BB59" s="25">
        <v>41768805.68</v>
      </c>
      <c r="BC59" s="25">
        <v>52082405.670000002</v>
      </c>
      <c r="BD59" s="25">
        <v>51879637.549999997</v>
      </c>
      <c r="BE59" s="25">
        <v>51304530.130000003</v>
      </c>
      <c r="BF59" s="25">
        <v>50138159.920000002</v>
      </c>
      <c r="BG59" s="66">
        <f t="shared" si="11"/>
        <v>2.3670930133829864E-2</v>
      </c>
      <c r="BH59" s="19"/>
      <c r="BM59" s="61"/>
    </row>
    <row r="60" spans="1:65" s="16" customFormat="1" x14ac:dyDescent="0.2">
      <c r="A60" s="12" t="s">
        <v>12</v>
      </c>
      <c r="B60" s="27">
        <v>1951950.66</v>
      </c>
      <c r="C60" s="28">
        <v>1049657.3400000001</v>
      </c>
      <c r="D60" s="28">
        <v>1239241.52</v>
      </c>
      <c r="E60" s="28">
        <v>846158.02</v>
      </c>
      <c r="F60" s="28">
        <v>868020.79</v>
      </c>
      <c r="G60" s="28">
        <v>1329618.26</v>
      </c>
      <c r="H60" s="28">
        <v>928921.34</v>
      </c>
      <c r="I60" s="28">
        <v>931922.1</v>
      </c>
      <c r="J60" s="28">
        <v>1858634.04</v>
      </c>
      <c r="K60" s="28">
        <v>3300955.83</v>
      </c>
      <c r="L60" s="28">
        <v>3390274.96</v>
      </c>
      <c r="M60" s="28">
        <v>3611935.53</v>
      </c>
      <c r="N60" s="28">
        <v>3679352.47</v>
      </c>
      <c r="O60" s="28">
        <v>3575460.34</v>
      </c>
      <c r="P60" s="28">
        <v>5076911.07</v>
      </c>
      <c r="Q60" s="28">
        <v>3701526.67</v>
      </c>
      <c r="R60" s="28">
        <v>7978605.4000000004</v>
      </c>
      <c r="S60" s="28">
        <v>5752417.2599999998</v>
      </c>
      <c r="T60" s="28">
        <v>5911042.8899999997</v>
      </c>
      <c r="U60" s="28">
        <v>7256160.6200000001</v>
      </c>
      <c r="V60" s="28">
        <v>6378125.5300000003</v>
      </c>
      <c r="W60" s="28">
        <v>5545420.0099999998</v>
      </c>
      <c r="X60" s="28">
        <v>5695599.5999999996</v>
      </c>
      <c r="Y60" s="28">
        <v>4917412.3</v>
      </c>
      <c r="Z60" s="28">
        <v>9091721.7200000007</v>
      </c>
      <c r="AA60" s="28">
        <v>12550291.83</v>
      </c>
      <c r="AB60" s="28">
        <v>13097605.66</v>
      </c>
      <c r="AC60" s="28">
        <v>13786966.08</v>
      </c>
      <c r="AD60" s="28">
        <v>9696097.7400000002</v>
      </c>
      <c r="AE60" s="28">
        <v>16397740.710000001</v>
      </c>
      <c r="AF60" s="28">
        <v>14367156.01</v>
      </c>
      <c r="AG60" s="28">
        <v>18721623.469999999</v>
      </c>
      <c r="AH60" s="28">
        <v>14922260.560000001</v>
      </c>
      <c r="AI60" s="28">
        <v>9472977.4499999993</v>
      </c>
      <c r="AJ60" s="28">
        <v>12709976.460000001</v>
      </c>
      <c r="AK60" s="28">
        <v>11788654.82</v>
      </c>
      <c r="AL60" s="28">
        <v>12483642.52</v>
      </c>
      <c r="AM60" s="28">
        <v>14770473.58</v>
      </c>
      <c r="AN60" s="28">
        <v>15616788.57</v>
      </c>
      <c r="AO60" s="28">
        <v>5719095.4699999997</v>
      </c>
      <c r="AP60" s="28">
        <v>17062829.579999998</v>
      </c>
      <c r="AQ60" s="28">
        <v>14674613.5</v>
      </c>
      <c r="AR60" s="28">
        <v>16673876.060000001</v>
      </c>
      <c r="AS60" s="28">
        <v>15940423.029999999</v>
      </c>
      <c r="AT60" s="28">
        <v>15516465.26</v>
      </c>
      <c r="AU60" s="28">
        <v>16841442.489999998</v>
      </c>
      <c r="AV60" s="28">
        <v>31257512.59</v>
      </c>
      <c r="AW60" s="28">
        <v>30897451.300000001</v>
      </c>
      <c r="AX60" s="28">
        <v>30595098.670000002</v>
      </c>
      <c r="AY60" s="28">
        <v>33813437.009999998</v>
      </c>
      <c r="AZ60" s="28">
        <v>32823159.16</v>
      </c>
      <c r="BA60" s="28">
        <v>31810810.690000001</v>
      </c>
      <c r="BB60" s="28">
        <v>33278084.670000002</v>
      </c>
      <c r="BC60" s="28">
        <v>51078114.509999998</v>
      </c>
      <c r="BD60" s="28">
        <v>51411432.189999998</v>
      </c>
      <c r="BE60" s="28">
        <v>50766778.969999999</v>
      </c>
      <c r="BF60" s="28">
        <v>49954638.340000004</v>
      </c>
      <c r="BG60" s="66">
        <f t="shared" si="11"/>
        <v>2.3584287015989851E-2</v>
      </c>
      <c r="BH60" s="19"/>
      <c r="BM60" s="61"/>
    </row>
    <row r="61" spans="1:65" s="16" customFormat="1" x14ac:dyDescent="0.2">
      <c r="A61" s="74" t="s">
        <v>13</v>
      </c>
      <c r="B61" s="24">
        <v>1062486.6200000001</v>
      </c>
      <c r="C61" s="25">
        <v>1034000</v>
      </c>
      <c r="D61" s="25">
        <v>1076354.24</v>
      </c>
      <c r="E61" s="25">
        <v>839778.73</v>
      </c>
      <c r="F61" s="25">
        <v>820064.35</v>
      </c>
      <c r="G61" s="25">
        <v>1063979.1299999999</v>
      </c>
      <c r="H61" s="25">
        <v>905680.22</v>
      </c>
      <c r="I61" s="25">
        <v>864572.12</v>
      </c>
      <c r="J61" s="25">
        <v>1041244.22</v>
      </c>
      <c r="K61" s="25">
        <v>2291183.39</v>
      </c>
      <c r="L61" s="25">
        <v>2739538.2</v>
      </c>
      <c r="M61" s="25">
        <v>3449509.06</v>
      </c>
      <c r="N61" s="25">
        <v>3040000</v>
      </c>
      <c r="O61" s="25">
        <v>3456639.36</v>
      </c>
      <c r="P61" s="25">
        <v>3637947.47</v>
      </c>
      <c r="Q61" s="25">
        <v>3494321.09</v>
      </c>
      <c r="R61" s="25">
        <v>4810324.67</v>
      </c>
      <c r="S61" s="25">
        <v>3822995.09</v>
      </c>
      <c r="T61" s="25">
        <v>3877574.17</v>
      </c>
      <c r="U61" s="25">
        <v>6242330.0499999998</v>
      </c>
      <c r="V61" s="25">
        <v>4780667.5199999996</v>
      </c>
      <c r="W61" s="25">
        <v>4925045.4400000004</v>
      </c>
      <c r="X61" s="25">
        <v>5043928.6500000004</v>
      </c>
      <c r="Y61" s="25">
        <v>3474160.73</v>
      </c>
      <c r="Z61" s="25">
        <v>7870944.5599999996</v>
      </c>
      <c r="AA61" s="25">
        <v>9930012.0800000001</v>
      </c>
      <c r="AB61" s="25">
        <v>8765737.9100000001</v>
      </c>
      <c r="AC61" s="25">
        <v>8244533.4699999997</v>
      </c>
      <c r="AD61" s="25">
        <v>9451160.2400000002</v>
      </c>
      <c r="AE61" s="25">
        <v>14077876.34</v>
      </c>
      <c r="AF61" s="25">
        <v>13529500.189999999</v>
      </c>
      <c r="AG61" s="25">
        <v>14648842.720000001</v>
      </c>
      <c r="AH61" s="25">
        <v>10749168.460000001</v>
      </c>
      <c r="AI61" s="25">
        <v>9014561.1699999999</v>
      </c>
      <c r="AJ61" s="25">
        <v>10270659.439999999</v>
      </c>
      <c r="AK61" s="25">
        <v>11615339.470000001</v>
      </c>
      <c r="AL61" s="25">
        <v>10561088.210000001</v>
      </c>
      <c r="AM61" s="25">
        <v>12657985.949999999</v>
      </c>
      <c r="AN61" s="25">
        <v>14396349.9</v>
      </c>
      <c r="AO61" s="25">
        <v>5400620.2300000004</v>
      </c>
      <c r="AP61" s="25">
        <v>15020544.26</v>
      </c>
      <c r="AQ61" s="25">
        <v>13439048.83</v>
      </c>
      <c r="AR61" s="25">
        <v>15426423.439999999</v>
      </c>
      <c r="AS61" s="25">
        <v>13847640.380000001</v>
      </c>
      <c r="AT61" s="25">
        <v>15028518.33</v>
      </c>
      <c r="AU61" s="25">
        <v>16270755.310000001</v>
      </c>
      <c r="AV61" s="25">
        <v>23166555.57</v>
      </c>
      <c r="AW61" s="25">
        <v>21251855.66</v>
      </c>
      <c r="AX61" s="25">
        <v>27513343.59</v>
      </c>
      <c r="AY61" s="25">
        <v>30297385.34</v>
      </c>
      <c r="AZ61" s="25">
        <v>25159422.010000002</v>
      </c>
      <c r="BA61" s="25">
        <v>24798538.690000001</v>
      </c>
      <c r="BB61" s="25">
        <v>31081610.890000001</v>
      </c>
      <c r="BC61" s="25">
        <v>45186721.200000003</v>
      </c>
      <c r="BD61" s="25">
        <v>45037549.280000001</v>
      </c>
      <c r="BE61" s="25">
        <v>45723267.280000001</v>
      </c>
      <c r="BF61" s="25">
        <v>44749581.039999999</v>
      </c>
      <c r="BG61" s="66">
        <f t="shared" si="11"/>
        <v>2.1126906292655134E-2</v>
      </c>
      <c r="BH61" s="19"/>
      <c r="BM61" s="61"/>
    </row>
    <row r="62" spans="1:65" s="16" customFormat="1" x14ac:dyDescent="0.2">
      <c r="A62" s="12" t="s">
        <v>14</v>
      </c>
      <c r="B62" s="27">
        <v>1030846.54</v>
      </c>
      <c r="C62" s="28">
        <v>621310.92000000004</v>
      </c>
      <c r="D62" s="28">
        <v>995150.23</v>
      </c>
      <c r="E62" s="28">
        <v>799520.23</v>
      </c>
      <c r="F62" s="28">
        <v>728625.41</v>
      </c>
      <c r="G62" s="28">
        <v>897212.67</v>
      </c>
      <c r="H62" s="28">
        <v>780253.74</v>
      </c>
      <c r="I62" s="28">
        <v>857756.59</v>
      </c>
      <c r="J62" s="28">
        <v>898747.83</v>
      </c>
      <c r="K62" s="28">
        <v>2059710.87</v>
      </c>
      <c r="L62" s="28">
        <v>2355723.2799999998</v>
      </c>
      <c r="M62" s="28">
        <v>3311392.97</v>
      </c>
      <c r="N62" s="28">
        <v>2976692.86</v>
      </c>
      <c r="O62" s="28">
        <v>3213138.21</v>
      </c>
      <c r="P62" s="28">
        <v>3319266.08</v>
      </c>
      <c r="Q62" s="28">
        <v>3214625.8</v>
      </c>
      <c r="R62" s="28">
        <v>3754371.63</v>
      </c>
      <c r="S62" s="28">
        <v>3644485.43</v>
      </c>
      <c r="T62" s="28">
        <v>3380042.07</v>
      </c>
      <c r="U62" s="28">
        <v>4678204.33</v>
      </c>
      <c r="V62" s="28">
        <v>4011132.53</v>
      </c>
      <c r="W62" s="28">
        <v>4885374.88</v>
      </c>
      <c r="X62" s="28">
        <v>3732576.63</v>
      </c>
      <c r="Y62" s="28">
        <v>3275843.99</v>
      </c>
      <c r="Z62" s="28">
        <v>7268418.75</v>
      </c>
      <c r="AA62" s="28">
        <v>7122144.6900000004</v>
      </c>
      <c r="AB62" s="28">
        <v>7333543.6600000001</v>
      </c>
      <c r="AC62" s="28">
        <v>7573336.96</v>
      </c>
      <c r="AD62" s="28">
        <v>7772161.4400000004</v>
      </c>
      <c r="AE62" s="28">
        <v>12523382.789999999</v>
      </c>
      <c r="AF62" s="28">
        <v>9567260.9600000009</v>
      </c>
      <c r="AG62" s="28">
        <v>13624283.09</v>
      </c>
      <c r="AH62" s="28">
        <v>10565701.560000001</v>
      </c>
      <c r="AI62" s="28">
        <v>8409325.3599999994</v>
      </c>
      <c r="AJ62" s="28">
        <v>9336652.6600000001</v>
      </c>
      <c r="AK62" s="28">
        <v>10470383.460000001</v>
      </c>
      <c r="AL62" s="28">
        <v>9645855.2599999998</v>
      </c>
      <c r="AM62" s="28">
        <v>12044163.220000001</v>
      </c>
      <c r="AN62" s="28">
        <v>12853541.58</v>
      </c>
      <c r="AO62" s="28">
        <v>5105284.1100000003</v>
      </c>
      <c r="AP62" s="28">
        <v>14415392.029999999</v>
      </c>
      <c r="AQ62" s="28">
        <v>11278382.359999999</v>
      </c>
      <c r="AR62" s="28">
        <v>14428685.91</v>
      </c>
      <c r="AS62" s="28">
        <v>12761306.699999999</v>
      </c>
      <c r="AT62" s="28">
        <v>14051479.33</v>
      </c>
      <c r="AU62" s="28">
        <v>16000000.26</v>
      </c>
      <c r="AV62" s="28">
        <v>20784296.25</v>
      </c>
      <c r="AW62" s="28">
        <v>20244541.129999999</v>
      </c>
      <c r="AX62" s="28">
        <v>25017996.239999998</v>
      </c>
      <c r="AY62" s="28">
        <v>26037963.809999999</v>
      </c>
      <c r="AZ62" s="28">
        <v>24958337.469999999</v>
      </c>
      <c r="BA62" s="28">
        <v>23322664.870000001</v>
      </c>
      <c r="BB62" s="28">
        <v>29046733.57</v>
      </c>
      <c r="BC62" s="28">
        <v>29184503.050000001</v>
      </c>
      <c r="BD62" s="28">
        <v>38310390.780000001</v>
      </c>
      <c r="BE62" s="28">
        <v>38272537.609999999</v>
      </c>
      <c r="BF62" s="28">
        <v>41475295.829999998</v>
      </c>
      <c r="BG62" s="66">
        <f t="shared" si="11"/>
        <v>1.9581070215547211E-2</v>
      </c>
      <c r="BH62" s="19"/>
      <c r="BM62" s="61"/>
    </row>
    <row r="63" spans="1:65" s="16" customFormat="1" x14ac:dyDescent="0.2">
      <c r="A63" s="74" t="s">
        <v>23</v>
      </c>
      <c r="B63" s="24">
        <v>750681.83</v>
      </c>
      <c r="C63" s="25">
        <v>577425.46</v>
      </c>
      <c r="D63" s="25">
        <v>985686.09</v>
      </c>
      <c r="E63" s="25">
        <v>684570.55</v>
      </c>
      <c r="F63" s="25">
        <v>634877.29</v>
      </c>
      <c r="G63" s="25">
        <v>827993.83</v>
      </c>
      <c r="H63" s="25">
        <v>762772.44</v>
      </c>
      <c r="I63" s="25">
        <v>734363.84</v>
      </c>
      <c r="J63" s="25">
        <v>821245.02</v>
      </c>
      <c r="K63" s="25">
        <v>1862234.52</v>
      </c>
      <c r="L63" s="25">
        <v>2313175.5</v>
      </c>
      <c r="M63" s="25">
        <v>2960996.51</v>
      </c>
      <c r="N63" s="25">
        <v>2910814.13</v>
      </c>
      <c r="O63" s="25">
        <v>2962844.68</v>
      </c>
      <c r="P63" s="25">
        <v>3304294.72</v>
      </c>
      <c r="Q63" s="25">
        <v>3167549.16</v>
      </c>
      <c r="R63" s="25">
        <v>3264214.86</v>
      </c>
      <c r="S63" s="25">
        <v>3328693.43</v>
      </c>
      <c r="T63" s="25">
        <v>3330350.56</v>
      </c>
      <c r="U63" s="25">
        <v>3945341.26</v>
      </c>
      <c r="V63" s="25">
        <v>3505937.59</v>
      </c>
      <c r="W63" s="25">
        <v>3148589.57</v>
      </c>
      <c r="X63" s="25">
        <v>3216028.45</v>
      </c>
      <c r="Y63" s="25">
        <v>3208972.81</v>
      </c>
      <c r="Z63" s="25">
        <v>5995883.5300000003</v>
      </c>
      <c r="AA63" s="25">
        <v>2568869.1</v>
      </c>
      <c r="AB63" s="25">
        <v>6851356.25</v>
      </c>
      <c r="AC63" s="25">
        <v>7569258.9000000004</v>
      </c>
      <c r="AD63" s="25">
        <v>7329196.5099999998</v>
      </c>
      <c r="AE63" s="25">
        <v>7848493.75</v>
      </c>
      <c r="AF63" s="25">
        <v>8670154.6500000004</v>
      </c>
      <c r="AG63" s="25">
        <v>10601809.6</v>
      </c>
      <c r="AH63" s="25">
        <v>9328654.8399999999</v>
      </c>
      <c r="AI63" s="25">
        <v>7562676.21</v>
      </c>
      <c r="AJ63" s="25">
        <v>9249597.0800000001</v>
      </c>
      <c r="AK63" s="25">
        <v>9473411.3300000001</v>
      </c>
      <c r="AL63" s="25">
        <v>9003695.2300000004</v>
      </c>
      <c r="AM63" s="25">
        <v>9793728</v>
      </c>
      <c r="AN63" s="25">
        <v>9957496.9800000004</v>
      </c>
      <c r="AO63" s="25">
        <v>4421234.72</v>
      </c>
      <c r="AP63" s="25">
        <v>13253847.789999999</v>
      </c>
      <c r="AQ63" s="25">
        <v>10355463.9</v>
      </c>
      <c r="AR63" s="25">
        <v>13636819.42</v>
      </c>
      <c r="AS63" s="25">
        <v>12273591.66</v>
      </c>
      <c r="AT63" s="25">
        <v>13992601.52</v>
      </c>
      <c r="AU63" s="25">
        <v>15300884.880000001</v>
      </c>
      <c r="AV63" s="25">
        <v>16417739.26</v>
      </c>
      <c r="AW63" s="25">
        <v>16654044.42</v>
      </c>
      <c r="AX63" s="25">
        <v>20578526.440000001</v>
      </c>
      <c r="AY63" s="25">
        <v>20586798</v>
      </c>
      <c r="AZ63" s="25">
        <v>24679978.440000001</v>
      </c>
      <c r="BA63" s="25">
        <v>23063007.890000001</v>
      </c>
      <c r="BB63" s="25">
        <v>28285911.109999999</v>
      </c>
      <c r="BC63" s="25">
        <v>27495703.949999999</v>
      </c>
      <c r="BD63" s="25">
        <v>35249649.109999999</v>
      </c>
      <c r="BE63" s="25">
        <v>34700816.25</v>
      </c>
      <c r="BF63" s="25">
        <v>38257845.490000002</v>
      </c>
      <c r="BG63" s="66">
        <f t="shared" si="11"/>
        <v>1.806206667954335E-2</v>
      </c>
      <c r="BH63" s="19"/>
      <c r="BM63" s="61"/>
    </row>
    <row r="64" spans="1:65" s="16" customFormat="1" ht="14.25" x14ac:dyDescent="0.25">
      <c r="A64" s="12" t="s">
        <v>24</v>
      </c>
      <c r="B64" s="27">
        <v>423151.41</v>
      </c>
      <c r="C64" s="28">
        <v>562680.26</v>
      </c>
      <c r="D64" s="28">
        <v>963968.33</v>
      </c>
      <c r="E64" s="28">
        <v>655059.12</v>
      </c>
      <c r="F64" s="28">
        <v>520790.84</v>
      </c>
      <c r="G64" s="28">
        <v>690140.52</v>
      </c>
      <c r="H64" s="28">
        <v>706430.96</v>
      </c>
      <c r="I64" s="28">
        <v>722305.52</v>
      </c>
      <c r="J64" s="28">
        <v>789549.89</v>
      </c>
      <c r="K64" s="28">
        <v>1778203.47</v>
      </c>
      <c r="L64" s="28">
        <v>1814450.63</v>
      </c>
      <c r="M64" s="28">
        <v>2333439.6</v>
      </c>
      <c r="N64" s="28">
        <v>2795582.57</v>
      </c>
      <c r="O64" s="28">
        <v>2747518.67</v>
      </c>
      <c r="P64" s="28">
        <v>3277883.28</v>
      </c>
      <c r="Q64" s="28">
        <v>3074896.53</v>
      </c>
      <c r="R64" s="28">
        <v>3216355.29</v>
      </c>
      <c r="S64" s="28">
        <v>3279814.61</v>
      </c>
      <c r="T64" s="28">
        <v>3231827.26</v>
      </c>
      <c r="U64" s="28">
        <v>3443878.47</v>
      </c>
      <c r="V64" s="28">
        <v>3437197.75</v>
      </c>
      <c r="W64" s="28">
        <v>3021170.35</v>
      </c>
      <c r="X64" s="28">
        <v>3123344.48</v>
      </c>
      <c r="Y64" s="28">
        <v>3027382.89</v>
      </c>
      <c r="Z64" s="28">
        <v>4813885.79</v>
      </c>
      <c r="AA64" s="28">
        <v>2498118.2799999998</v>
      </c>
      <c r="AB64" s="28">
        <v>5591829.2199999997</v>
      </c>
      <c r="AC64" s="28">
        <v>4535115.21</v>
      </c>
      <c r="AD64" s="28">
        <v>4834342.1100000003</v>
      </c>
      <c r="AE64" s="28">
        <v>4539074.5199999996</v>
      </c>
      <c r="AF64" s="28">
        <v>8348907.1299999999</v>
      </c>
      <c r="AG64" s="28">
        <v>9204946.8599999994</v>
      </c>
      <c r="AH64" s="28">
        <v>8428459.25</v>
      </c>
      <c r="AI64" s="28">
        <v>6545445.9400000004</v>
      </c>
      <c r="AJ64" s="28">
        <v>8602944.7200000007</v>
      </c>
      <c r="AK64" s="28">
        <v>8791931.0800000001</v>
      </c>
      <c r="AL64" s="28">
        <v>5558728.5300000003</v>
      </c>
      <c r="AM64" s="28">
        <v>9493032.1300000008</v>
      </c>
      <c r="AN64" s="28">
        <v>9390413.4800000004</v>
      </c>
      <c r="AO64" s="28">
        <v>4255017.42</v>
      </c>
      <c r="AP64" s="28">
        <v>12611203.68</v>
      </c>
      <c r="AQ64" s="28">
        <v>10164193.369999999</v>
      </c>
      <c r="AR64" s="28">
        <v>12093102.76</v>
      </c>
      <c r="AS64" s="28">
        <v>12228862.98</v>
      </c>
      <c r="AT64" s="28">
        <v>13639465.08</v>
      </c>
      <c r="AU64" s="28">
        <v>14289640.26</v>
      </c>
      <c r="AV64" s="28">
        <v>16316143.83</v>
      </c>
      <c r="AW64" s="28">
        <v>16015579.74</v>
      </c>
      <c r="AX64" s="28">
        <v>20528795.440000001</v>
      </c>
      <c r="AY64" s="28">
        <v>19300835.210000001</v>
      </c>
      <c r="AZ64" s="28">
        <v>20705544.960000001</v>
      </c>
      <c r="BA64" s="28">
        <v>21395431.359999999</v>
      </c>
      <c r="BB64" s="28">
        <v>24684774.329999998</v>
      </c>
      <c r="BC64" s="28">
        <v>27315800</v>
      </c>
      <c r="BD64" s="28">
        <v>27312580.850000001</v>
      </c>
      <c r="BE64" s="28">
        <v>25920795.449999999</v>
      </c>
      <c r="BF64" s="28">
        <v>34167161.200000003</v>
      </c>
      <c r="BG64" s="66">
        <f t="shared" si="11"/>
        <v>1.6130797119937514E-2</v>
      </c>
      <c r="BH64" s="19"/>
      <c r="BJ64" s="80"/>
      <c r="BM64" s="61"/>
    </row>
    <row r="65" spans="1:65" s="16" customFormat="1" x14ac:dyDescent="0.2">
      <c r="A65" s="74" t="s">
        <v>25</v>
      </c>
      <c r="B65" s="24">
        <v>412036.63</v>
      </c>
      <c r="C65" s="25">
        <v>539451.9</v>
      </c>
      <c r="D65" s="25">
        <v>963907.52</v>
      </c>
      <c r="E65" s="25">
        <v>632082.30000000005</v>
      </c>
      <c r="F65" s="25">
        <v>513509.52</v>
      </c>
      <c r="G65" s="25">
        <v>665527.32999999996</v>
      </c>
      <c r="H65" s="25">
        <v>687751</v>
      </c>
      <c r="I65" s="25">
        <v>720002.03</v>
      </c>
      <c r="J65" s="25">
        <v>739123.45</v>
      </c>
      <c r="K65" s="25">
        <v>1512959.71</v>
      </c>
      <c r="L65" s="25">
        <v>1749616.5</v>
      </c>
      <c r="M65" s="25">
        <v>2211748.17</v>
      </c>
      <c r="N65" s="25">
        <v>2766323.41</v>
      </c>
      <c r="O65" s="25">
        <v>2527642.19</v>
      </c>
      <c r="P65" s="25">
        <v>3018350.69</v>
      </c>
      <c r="Q65" s="25">
        <v>2638391.9900000002</v>
      </c>
      <c r="R65" s="25">
        <v>3121948.38</v>
      </c>
      <c r="S65" s="25">
        <v>3183119.4</v>
      </c>
      <c r="T65" s="25">
        <v>3227325.24</v>
      </c>
      <c r="U65" s="25">
        <v>3376424.85</v>
      </c>
      <c r="V65" s="25">
        <v>3088250.78</v>
      </c>
      <c r="W65" s="25">
        <v>2917587.56</v>
      </c>
      <c r="X65" s="25">
        <v>3114300.02</v>
      </c>
      <c r="Y65" s="25">
        <v>2045502</v>
      </c>
      <c r="Z65" s="25">
        <v>2652524.65</v>
      </c>
      <c r="AA65" s="25">
        <v>2291585.8199999998</v>
      </c>
      <c r="AB65" s="25">
        <v>4594415.76</v>
      </c>
      <c r="AC65" s="25">
        <v>4316324.1900000004</v>
      </c>
      <c r="AD65" s="25">
        <v>4423443.8</v>
      </c>
      <c r="AE65" s="25">
        <v>4482529.95</v>
      </c>
      <c r="AF65" s="25">
        <v>7870551.7199999997</v>
      </c>
      <c r="AG65" s="25">
        <v>8305313.5099999998</v>
      </c>
      <c r="AH65" s="25">
        <v>8211574.2199999997</v>
      </c>
      <c r="AI65" s="25">
        <v>5668369.9900000002</v>
      </c>
      <c r="AJ65" s="25">
        <v>8514504.6199999992</v>
      </c>
      <c r="AK65" s="25">
        <v>8330229.3799999999</v>
      </c>
      <c r="AL65" s="25">
        <v>5451449.0599999996</v>
      </c>
      <c r="AM65" s="25">
        <v>9187782.4700000007</v>
      </c>
      <c r="AN65" s="25">
        <v>8457107.2200000007</v>
      </c>
      <c r="AO65" s="25">
        <v>4246559.45</v>
      </c>
      <c r="AP65" s="25">
        <v>11064436.99</v>
      </c>
      <c r="AQ65" s="25">
        <v>9940998.2799999993</v>
      </c>
      <c r="AR65" s="25">
        <v>10548751.220000001</v>
      </c>
      <c r="AS65" s="25">
        <v>12087960.609999999</v>
      </c>
      <c r="AT65" s="25">
        <v>12944148</v>
      </c>
      <c r="AU65" s="25">
        <v>13857437.619999999</v>
      </c>
      <c r="AV65" s="25">
        <v>16126901.83</v>
      </c>
      <c r="AW65" s="25">
        <v>15987513.9</v>
      </c>
      <c r="AX65" s="25">
        <v>19350050.789999999</v>
      </c>
      <c r="AY65" s="25">
        <v>18586489.280000001</v>
      </c>
      <c r="AZ65" s="25">
        <v>18189053.460000001</v>
      </c>
      <c r="BA65" s="25">
        <v>21296200.48</v>
      </c>
      <c r="BB65" s="25">
        <v>21947161.920000002</v>
      </c>
      <c r="BC65" s="25">
        <v>25116466.539999999</v>
      </c>
      <c r="BD65" s="25">
        <v>26284516.059999999</v>
      </c>
      <c r="BE65" s="25">
        <v>25412707.48</v>
      </c>
      <c r="BF65" s="25">
        <v>30650982.52</v>
      </c>
      <c r="BG65" s="66">
        <f t="shared" si="11"/>
        <v>1.4470759735136294E-2</v>
      </c>
      <c r="BH65" s="19"/>
      <c r="BI65" s="19"/>
      <c r="BJ65" s="19"/>
      <c r="BK65" s="19"/>
      <c r="BL65" s="29"/>
      <c r="BM65" s="61"/>
    </row>
    <row r="66" spans="1:65" s="16" customFormat="1" x14ac:dyDescent="0.2">
      <c r="A66" s="12" t="s">
        <v>26</v>
      </c>
      <c r="B66" s="27">
        <v>401818.63</v>
      </c>
      <c r="C66" s="28">
        <v>443358.13</v>
      </c>
      <c r="D66" s="28">
        <v>717262.4</v>
      </c>
      <c r="E66" s="28">
        <v>567808.07999999996</v>
      </c>
      <c r="F66" s="28">
        <v>496378.15</v>
      </c>
      <c r="G66" s="28">
        <v>664578</v>
      </c>
      <c r="H66" s="28">
        <v>603740.02</v>
      </c>
      <c r="I66" s="28">
        <v>709605.96</v>
      </c>
      <c r="J66" s="28">
        <v>735599.12</v>
      </c>
      <c r="K66" s="28">
        <v>1484131.99</v>
      </c>
      <c r="L66" s="28">
        <v>1680000</v>
      </c>
      <c r="M66" s="28">
        <v>1978461.66</v>
      </c>
      <c r="N66" s="28">
        <v>2305958.0499999998</v>
      </c>
      <c r="O66" s="28">
        <v>2456550.33</v>
      </c>
      <c r="P66" s="28">
        <v>2838267.12</v>
      </c>
      <c r="Q66" s="28">
        <v>2625137.38</v>
      </c>
      <c r="R66" s="28">
        <v>2795195.53</v>
      </c>
      <c r="S66" s="28">
        <v>2733529.98</v>
      </c>
      <c r="T66" s="28">
        <v>3042097.5</v>
      </c>
      <c r="U66" s="28">
        <v>2814190.8</v>
      </c>
      <c r="V66" s="28">
        <v>2865422.91</v>
      </c>
      <c r="W66" s="28">
        <v>2719340.22</v>
      </c>
      <c r="X66" s="28">
        <v>2975810.64</v>
      </c>
      <c r="Y66" s="28">
        <v>1622434.16</v>
      </c>
      <c r="Z66" s="28">
        <v>2481773.9900000002</v>
      </c>
      <c r="AA66" s="28">
        <v>2170879.9300000002</v>
      </c>
      <c r="AB66" s="28">
        <v>3124057.64</v>
      </c>
      <c r="AC66" s="28">
        <v>3544208.31</v>
      </c>
      <c r="AD66" s="28">
        <v>4372885.5199999996</v>
      </c>
      <c r="AE66" s="28">
        <v>4026922.74</v>
      </c>
      <c r="AF66" s="28">
        <v>6807263.4199999999</v>
      </c>
      <c r="AG66" s="28">
        <v>8043409.9299999997</v>
      </c>
      <c r="AH66" s="28">
        <v>5741800.5999999996</v>
      </c>
      <c r="AI66" s="28">
        <v>5417800.6600000001</v>
      </c>
      <c r="AJ66" s="28">
        <v>7184442.79</v>
      </c>
      <c r="AK66" s="28">
        <v>6794714.6600000001</v>
      </c>
      <c r="AL66" s="28">
        <v>5412360.3799999999</v>
      </c>
      <c r="AM66" s="28">
        <v>7368315.96</v>
      </c>
      <c r="AN66" s="28">
        <v>7434853.4800000004</v>
      </c>
      <c r="AO66" s="28">
        <v>3989216.34</v>
      </c>
      <c r="AP66" s="28">
        <v>8346215.7300000004</v>
      </c>
      <c r="AQ66" s="28">
        <v>9756314.0700000003</v>
      </c>
      <c r="AR66" s="28">
        <v>10475447.960000001</v>
      </c>
      <c r="AS66" s="28">
        <v>10003605.720000001</v>
      </c>
      <c r="AT66" s="28">
        <v>12447989.68</v>
      </c>
      <c r="AU66" s="28">
        <v>12651613.1</v>
      </c>
      <c r="AV66" s="28">
        <v>15553876.32</v>
      </c>
      <c r="AW66" s="28">
        <v>15823402.98</v>
      </c>
      <c r="AX66" s="28">
        <v>17666810.690000001</v>
      </c>
      <c r="AY66" s="28">
        <v>17906934.739999998</v>
      </c>
      <c r="AZ66" s="28">
        <v>18062620.280000001</v>
      </c>
      <c r="BA66" s="28">
        <v>20803692.84</v>
      </c>
      <c r="BB66" s="28">
        <v>21598171.039999999</v>
      </c>
      <c r="BC66" s="28">
        <v>21973067.079999998</v>
      </c>
      <c r="BD66" s="28">
        <v>25883674.629999999</v>
      </c>
      <c r="BE66" s="28">
        <v>25209507.739999998</v>
      </c>
      <c r="BF66" s="28">
        <v>30501011.449999999</v>
      </c>
      <c r="BG66" s="66">
        <f t="shared" si="11"/>
        <v>1.4399956284715897E-2</v>
      </c>
      <c r="BH66" s="19"/>
      <c r="BM66" s="61"/>
    </row>
    <row r="67" spans="1:65" s="16" customFormat="1" x14ac:dyDescent="0.2">
      <c r="A67" s="74" t="s">
        <v>27</v>
      </c>
      <c r="B67" s="24">
        <v>398799.89</v>
      </c>
      <c r="C67" s="25">
        <v>409150.98</v>
      </c>
      <c r="D67" s="25">
        <v>612424.6</v>
      </c>
      <c r="E67" s="25">
        <v>496216.37</v>
      </c>
      <c r="F67" s="25">
        <v>453060.6</v>
      </c>
      <c r="G67" s="25">
        <v>584231.07999999996</v>
      </c>
      <c r="H67" s="25">
        <v>532212.34</v>
      </c>
      <c r="I67" s="25">
        <v>645076.79</v>
      </c>
      <c r="J67" s="25">
        <v>665264.12</v>
      </c>
      <c r="K67" s="25">
        <v>1377282.11</v>
      </c>
      <c r="L67" s="25">
        <v>1614206.28</v>
      </c>
      <c r="M67" s="25">
        <v>1848190.75</v>
      </c>
      <c r="N67" s="25">
        <v>1879257.82</v>
      </c>
      <c r="O67" s="25">
        <v>2357071.7599999998</v>
      </c>
      <c r="P67" s="25">
        <v>2821283.53</v>
      </c>
      <c r="Q67" s="25">
        <v>2625017.1800000002</v>
      </c>
      <c r="R67" s="25">
        <v>2680408.38</v>
      </c>
      <c r="S67" s="25">
        <v>2719126.38</v>
      </c>
      <c r="T67" s="25">
        <v>2761501.34</v>
      </c>
      <c r="U67" s="25">
        <v>2750491.74</v>
      </c>
      <c r="V67" s="25">
        <v>2752934.46</v>
      </c>
      <c r="W67" s="25">
        <v>2380579.11</v>
      </c>
      <c r="X67" s="25">
        <v>2771241</v>
      </c>
      <c r="Y67" s="25">
        <v>1535139.2</v>
      </c>
      <c r="Z67" s="25">
        <v>1788712.97</v>
      </c>
      <c r="AA67" s="25">
        <v>1988446.7</v>
      </c>
      <c r="AB67" s="25">
        <v>2353401.41</v>
      </c>
      <c r="AC67" s="25">
        <v>3463257.47</v>
      </c>
      <c r="AD67" s="25">
        <v>3229638.62</v>
      </c>
      <c r="AE67" s="25">
        <v>3862962.3</v>
      </c>
      <c r="AF67" s="25">
        <v>4913201.1100000003</v>
      </c>
      <c r="AG67" s="25">
        <v>6379731.4900000002</v>
      </c>
      <c r="AH67" s="25">
        <v>5557155.7699999996</v>
      </c>
      <c r="AI67" s="25">
        <v>3657461.47</v>
      </c>
      <c r="AJ67" s="25">
        <v>5959892.1799999997</v>
      </c>
      <c r="AK67" s="25">
        <v>6563053.0999999996</v>
      </c>
      <c r="AL67" s="25">
        <v>4961840.05</v>
      </c>
      <c r="AM67" s="25">
        <v>7123659.4900000002</v>
      </c>
      <c r="AN67" s="25">
        <v>6915077.8799999999</v>
      </c>
      <c r="AO67" s="25">
        <v>3454372.02</v>
      </c>
      <c r="AP67" s="25">
        <v>7915983.5599999996</v>
      </c>
      <c r="AQ67" s="25">
        <v>9349533.1400000006</v>
      </c>
      <c r="AR67" s="25">
        <v>9768140.0700000003</v>
      </c>
      <c r="AS67" s="25">
        <v>10000000.07</v>
      </c>
      <c r="AT67" s="25">
        <v>12397251.76</v>
      </c>
      <c r="AU67" s="25">
        <v>12593807.33</v>
      </c>
      <c r="AV67" s="25">
        <v>14510647.43</v>
      </c>
      <c r="AW67" s="25">
        <v>15373180.199999999</v>
      </c>
      <c r="AX67" s="25">
        <v>17052523.41</v>
      </c>
      <c r="AY67" s="25">
        <v>17395985.030000001</v>
      </c>
      <c r="AZ67" s="25">
        <v>17718290.100000001</v>
      </c>
      <c r="BA67" s="25">
        <v>18462493.93</v>
      </c>
      <c r="BB67" s="25">
        <v>21142986.109999999</v>
      </c>
      <c r="BC67" s="25">
        <v>20995023.719999999</v>
      </c>
      <c r="BD67" s="25">
        <v>25515461.77</v>
      </c>
      <c r="BE67" s="25">
        <v>24286084.870000001</v>
      </c>
      <c r="BF67" s="25">
        <v>26353327.670000002</v>
      </c>
      <c r="BG67" s="66">
        <f t="shared" si="11"/>
        <v>1.2441776464589795E-2</v>
      </c>
      <c r="BH67" s="19"/>
      <c r="BI67" s="29"/>
      <c r="BJ67" s="29"/>
      <c r="BK67" s="29"/>
      <c r="BM67" s="61"/>
    </row>
    <row r="68" spans="1:65" s="16" customFormat="1" x14ac:dyDescent="0.2">
      <c r="A68" s="12" t="s">
        <v>89</v>
      </c>
      <c r="B68" s="27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>
        <v>95154083.489518002</v>
      </c>
      <c r="AR68" s="28">
        <v>90645800.434223995</v>
      </c>
      <c r="AS68" s="28">
        <v>67738421.778264001</v>
      </c>
      <c r="AT68" s="28">
        <v>109521282.083886</v>
      </c>
      <c r="AU68" s="28">
        <v>123231023.12000003</v>
      </c>
      <c r="AV68" s="28">
        <v>78686020.189999998</v>
      </c>
      <c r="AW68" s="28">
        <v>82659573.51000002</v>
      </c>
      <c r="AX68" s="28">
        <v>84025169.950000003</v>
      </c>
      <c r="AY68" s="28">
        <v>76175854.11999999</v>
      </c>
      <c r="AZ68" s="28">
        <v>99980786.450401992</v>
      </c>
      <c r="BA68" s="28">
        <v>97789973.544182003</v>
      </c>
      <c r="BB68" s="28">
        <v>102279093.42999998</v>
      </c>
      <c r="BC68" s="28">
        <v>99123597.15799199</v>
      </c>
      <c r="BD68" s="28">
        <v>80411860.412070006</v>
      </c>
      <c r="BE68" s="28">
        <v>88397196.150000006</v>
      </c>
      <c r="BF68" s="28">
        <v>78159079.114676997</v>
      </c>
      <c r="BG68" s="66">
        <f t="shared" si="11"/>
        <v>3.6900000000000002E-2</v>
      </c>
      <c r="BH68" s="19"/>
      <c r="BM68" s="61"/>
    </row>
    <row r="69" spans="1:65" s="16" customFormat="1" x14ac:dyDescent="0.2">
      <c r="A69" s="74" t="s">
        <v>90</v>
      </c>
      <c r="B69" s="24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>
        <v>140032093.945086</v>
      </c>
      <c r="AR69" s="25">
        <v>129352218.86781602</v>
      </c>
      <c r="AS69" s="25">
        <v>103549953.00512399</v>
      </c>
      <c r="AT69" s="25">
        <v>168165656.533059</v>
      </c>
      <c r="AU69" s="25">
        <v>178695246.17000005</v>
      </c>
      <c r="AV69" s="25">
        <v>114950706.71000005</v>
      </c>
      <c r="AW69" s="25">
        <v>119511004.06000005</v>
      </c>
      <c r="AX69" s="25">
        <v>124557501.00000001</v>
      </c>
      <c r="AY69" s="25">
        <v>113378073.06999999</v>
      </c>
      <c r="AZ69" s="25">
        <v>152028029.48630002</v>
      </c>
      <c r="BA69" s="25">
        <v>141154647.62930399</v>
      </c>
      <c r="BB69" s="25">
        <v>153064742.52000004</v>
      </c>
      <c r="BC69" s="25">
        <v>148033266.80831701</v>
      </c>
      <c r="BD69" s="25">
        <v>120398086.08146001</v>
      </c>
      <c r="BE69" s="25">
        <v>132915302.17</v>
      </c>
      <c r="BF69" s="25">
        <v>114802766.612886</v>
      </c>
      <c r="BG69" s="66">
        <f t="shared" si="11"/>
        <v>5.4199999999999998E-2</v>
      </c>
      <c r="BH69" s="19"/>
      <c r="BM69" s="61"/>
    </row>
    <row r="70" spans="1:65" s="15" customFormat="1" x14ac:dyDescent="0.25">
      <c r="A70" s="8" t="s">
        <v>16</v>
      </c>
      <c r="B70" s="22">
        <v>9.4899999999999998E-2</v>
      </c>
      <c r="C70" s="3">
        <v>9.1800000000000007E-2</v>
      </c>
      <c r="D70" s="3">
        <v>4.3200000000000002E-2</v>
      </c>
      <c r="E70" s="3">
        <v>5.9299999999999999E-2</v>
      </c>
      <c r="F70" s="3">
        <v>7.7700000000000005E-2</v>
      </c>
      <c r="G70" s="3">
        <v>8.4400000000000003E-2</v>
      </c>
      <c r="H70" s="3">
        <v>9.9599999999999994E-2</v>
      </c>
      <c r="I70" s="3">
        <v>0.14849999999999999</v>
      </c>
      <c r="J70" s="3">
        <v>3.1699999999999999E-2</v>
      </c>
      <c r="K70" s="3">
        <v>4.19E-2</v>
      </c>
      <c r="L70" s="3">
        <v>3.4299999999999997E-2</v>
      </c>
      <c r="M70" s="3">
        <v>3.925E-2</v>
      </c>
      <c r="N70" s="3">
        <v>3.1600000000000003E-2</v>
      </c>
      <c r="O70" s="3">
        <v>3.0499999999999999E-2</v>
      </c>
      <c r="P70" s="3">
        <v>3.2899999999999999E-2</v>
      </c>
      <c r="Q70" s="3">
        <v>2.8500000000000001E-2</v>
      </c>
      <c r="R70" s="3">
        <v>3.0700000000000002E-2</v>
      </c>
      <c r="S70" s="3">
        <v>5.3499999999999999E-2</v>
      </c>
      <c r="T70" s="3">
        <v>3.4099999999999998E-2</v>
      </c>
      <c r="U70" s="3">
        <v>4.9799999999999997E-2</v>
      </c>
      <c r="V70" s="3">
        <v>3.4067E-2</v>
      </c>
      <c r="W70" s="3">
        <v>3.2099999999999997E-2</v>
      </c>
      <c r="X70" s="3">
        <v>3.56E-2</v>
      </c>
      <c r="Y70" s="3">
        <v>3.7678999999999997E-2</v>
      </c>
      <c r="Z70" s="3">
        <v>3.1669999999999997E-2</v>
      </c>
      <c r="AA70" s="3">
        <v>3.1350000000000003E-2</v>
      </c>
      <c r="AB70" s="3">
        <v>3.2099999999999997E-2</v>
      </c>
      <c r="AC70" s="3">
        <v>3.04E-2</v>
      </c>
      <c r="AD70" s="3">
        <v>2.7099999999999999E-2</v>
      </c>
      <c r="AE70" s="3">
        <v>2.8580000000000001E-2</v>
      </c>
      <c r="AF70" s="3">
        <v>2.3900000000000001E-2</v>
      </c>
      <c r="AG70" s="3">
        <v>2.5000000000000001E-2</v>
      </c>
      <c r="AH70" s="3">
        <v>2.5100000000000001E-2</v>
      </c>
      <c r="AI70" s="3">
        <v>2.3706999999999999E-2</v>
      </c>
      <c r="AJ70" s="3">
        <v>2.4794E-2</v>
      </c>
      <c r="AK70" s="3">
        <v>2.2175E-2</v>
      </c>
      <c r="AL70" s="3">
        <v>5.1872000000000001E-2</v>
      </c>
      <c r="AM70" s="3">
        <v>9.7125000000000003E-2</v>
      </c>
      <c r="AN70" s="3">
        <v>3.95E-2</v>
      </c>
      <c r="AO70" s="3">
        <v>2.6519000000000001E-2</v>
      </c>
      <c r="AP70" s="3">
        <v>3.5300999999999999E-2</v>
      </c>
      <c r="AQ70" s="3">
        <v>4.1704999999999999E-2</v>
      </c>
      <c r="AR70" s="3">
        <v>3.6400000000000002E-2</v>
      </c>
      <c r="AS70" s="3">
        <v>6.2991000000000005E-2</v>
      </c>
      <c r="AT70" s="3">
        <v>3.8454000000000002E-2</v>
      </c>
      <c r="AU70" s="3">
        <v>3.4257999999999997E-2</v>
      </c>
      <c r="AV70" s="3">
        <v>2.8996999999999998E-2</v>
      </c>
      <c r="AW70" s="3">
        <v>2.6287000000000001E-2</v>
      </c>
      <c r="AX70" s="3">
        <v>3.9441999999999998E-2</v>
      </c>
      <c r="AY70" s="3">
        <v>7.2307999999999997E-2</v>
      </c>
      <c r="AZ70" s="3">
        <v>2.7668000000000002E-2</v>
      </c>
      <c r="BA70" s="3">
        <v>4.0139000000000001E-2</v>
      </c>
      <c r="BB70" s="3">
        <v>1.9222E-2</v>
      </c>
      <c r="BC70" s="3">
        <v>1.9602000000000001E-2</v>
      </c>
      <c r="BD70" s="3">
        <v>1.7080999999999999E-2</v>
      </c>
      <c r="BE70" s="3">
        <v>1.6799999999999999E-2</v>
      </c>
      <c r="BF70" s="3">
        <v>1.6528000000000001E-2</v>
      </c>
      <c r="BG70" s="19"/>
      <c r="BH70" s="19"/>
      <c r="BI70" s="19"/>
      <c r="BJ70" s="19"/>
      <c r="BK70" s="19"/>
      <c r="BL70" s="19"/>
      <c r="BM70" s="63"/>
    </row>
    <row r="71" spans="1:65" s="44" customFormat="1" x14ac:dyDescent="0.25">
      <c r="A71" s="74" t="s">
        <v>33</v>
      </c>
      <c r="B71" s="42">
        <v>150</v>
      </c>
      <c r="C71" s="43">
        <v>149</v>
      </c>
      <c r="D71" s="43">
        <v>150</v>
      </c>
      <c r="E71" s="43">
        <v>152</v>
      </c>
      <c r="F71" s="43">
        <v>160</v>
      </c>
      <c r="G71" s="43">
        <v>161</v>
      </c>
      <c r="H71" s="43">
        <v>167</v>
      </c>
      <c r="I71" s="43">
        <v>175</v>
      </c>
      <c r="J71" s="43">
        <v>177</v>
      </c>
      <c r="K71" s="43">
        <v>177</v>
      </c>
      <c r="L71" s="43">
        <v>175</v>
      </c>
      <c r="M71" s="43">
        <v>187</v>
      </c>
      <c r="N71" s="43">
        <v>186</v>
      </c>
      <c r="O71" s="43">
        <v>189</v>
      </c>
      <c r="P71" s="43">
        <v>189</v>
      </c>
      <c r="Q71" s="43">
        <v>196</v>
      </c>
      <c r="R71" s="43">
        <v>203</v>
      </c>
      <c r="S71" s="43">
        <v>202</v>
      </c>
      <c r="T71" s="43">
        <v>206</v>
      </c>
      <c r="U71" s="43">
        <v>206</v>
      </c>
      <c r="V71" s="43">
        <v>210</v>
      </c>
      <c r="W71" s="43">
        <v>198</v>
      </c>
      <c r="X71" s="43">
        <v>201</v>
      </c>
      <c r="Y71" s="43">
        <v>195</v>
      </c>
      <c r="Z71" s="43">
        <v>196</v>
      </c>
      <c r="AA71" s="43">
        <v>194</v>
      </c>
      <c r="AB71" s="43">
        <v>187</v>
      </c>
      <c r="AC71" s="43">
        <v>205</v>
      </c>
      <c r="AD71" s="43">
        <v>209</v>
      </c>
      <c r="AE71" s="43">
        <v>223</v>
      </c>
      <c r="AF71" s="43">
        <v>226</v>
      </c>
      <c r="AG71" s="43">
        <v>232</v>
      </c>
      <c r="AH71" s="43">
        <v>238</v>
      </c>
      <c r="AI71" s="43">
        <v>236</v>
      </c>
      <c r="AJ71" s="43">
        <v>236</v>
      </c>
      <c r="AK71" s="43">
        <v>231</v>
      </c>
      <c r="AL71" s="43">
        <v>250</v>
      </c>
      <c r="AM71" s="43">
        <v>259</v>
      </c>
      <c r="AN71" s="43">
        <v>260</v>
      </c>
      <c r="AO71" s="43">
        <v>266</v>
      </c>
      <c r="AP71" s="43">
        <v>284</v>
      </c>
      <c r="AQ71" s="43">
        <v>302</v>
      </c>
      <c r="AR71" s="43">
        <v>319</v>
      </c>
      <c r="AS71" s="43">
        <v>323</v>
      </c>
      <c r="AT71" s="43">
        <v>326</v>
      </c>
      <c r="AU71" s="43">
        <v>327</v>
      </c>
      <c r="AV71" s="43">
        <v>335</v>
      </c>
      <c r="AW71" s="43">
        <v>359</v>
      </c>
      <c r="AX71" s="43">
        <v>351</v>
      </c>
      <c r="AY71" s="43">
        <v>348</v>
      </c>
      <c r="AZ71" s="43">
        <v>343</v>
      </c>
      <c r="BA71" s="43">
        <v>344</v>
      </c>
      <c r="BB71" s="43">
        <v>354</v>
      </c>
      <c r="BC71" s="43">
        <v>405</v>
      </c>
      <c r="BD71" s="43">
        <v>407</v>
      </c>
      <c r="BE71" s="43">
        <v>406</v>
      </c>
      <c r="BF71" s="43">
        <v>407</v>
      </c>
      <c r="BI71" s="45"/>
      <c r="BJ71" s="45"/>
      <c r="BK71" s="45"/>
      <c r="BL71" s="45"/>
      <c r="BM71" s="64"/>
    </row>
    <row r="72" spans="1:65" s="29" customFormat="1" x14ac:dyDescent="0.25">
      <c r="A72" s="12" t="s">
        <v>36</v>
      </c>
      <c r="B72" s="27">
        <v>1152073</v>
      </c>
      <c r="C72" s="28">
        <v>1172000</v>
      </c>
      <c r="D72" s="28">
        <v>1205000</v>
      </c>
      <c r="E72" s="28">
        <v>1220000</v>
      </c>
      <c r="F72" s="28">
        <v>1270000</v>
      </c>
      <c r="G72" s="28">
        <v>1285000</v>
      </c>
      <c r="H72" s="28">
        <v>1315000</v>
      </c>
      <c r="I72" s="28">
        <v>1365000</v>
      </c>
      <c r="J72" s="28">
        <v>1400000</v>
      </c>
      <c r="K72" s="28">
        <v>1465000</v>
      </c>
      <c r="L72" s="28">
        <v>1500000</v>
      </c>
      <c r="M72" s="28">
        <v>1700000</v>
      </c>
      <c r="N72" s="28">
        <v>1750000</v>
      </c>
      <c r="O72" s="28">
        <v>1800000</v>
      </c>
      <c r="P72" s="28">
        <v>1830000</v>
      </c>
      <c r="Q72" s="28">
        <v>1900000</v>
      </c>
      <c r="R72" s="28">
        <v>1930000</v>
      </c>
      <c r="S72" s="28">
        <v>1956000</v>
      </c>
      <c r="T72" s="28">
        <v>2000000</v>
      </c>
      <c r="U72" s="28">
        <v>2050000</v>
      </c>
      <c r="V72" s="28">
        <v>2070000</v>
      </c>
      <c r="W72" s="28">
        <v>2090000</v>
      </c>
      <c r="X72" s="28">
        <v>2300000</v>
      </c>
      <c r="Y72" s="28">
        <v>2364684.7000000002</v>
      </c>
      <c r="Z72" s="28">
        <v>2380000</v>
      </c>
      <c r="AA72" s="28">
        <v>2390000</v>
      </c>
      <c r="AB72" s="28">
        <v>2017000</v>
      </c>
      <c r="AC72" s="28">
        <v>2134000</v>
      </c>
      <c r="AD72" s="28">
        <v>2200000</v>
      </c>
      <c r="AE72" s="28">
        <v>2500000</v>
      </c>
      <c r="AF72" s="28">
        <v>2540000</v>
      </c>
      <c r="AG72" s="28">
        <v>2600000</v>
      </c>
      <c r="AH72" s="28">
        <v>2650000</v>
      </c>
      <c r="AI72" s="28">
        <v>2660000</v>
      </c>
      <c r="AJ72" s="28">
        <v>2700000</v>
      </c>
      <c r="AK72" s="28">
        <v>2708000</v>
      </c>
      <c r="AL72" s="28">
        <v>2800000</v>
      </c>
      <c r="AM72" s="28">
        <v>5563369.9800000004</v>
      </c>
      <c r="AN72" s="28">
        <v>8264000</v>
      </c>
      <c r="AO72" s="28">
        <v>5115840.45</v>
      </c>
      <c r="AP72" s="28">
        <v>4242478.2</v>
      </c>
      <c r="AQ72" s="28">
        <v>4623417.91</v>
      </c>
      <c r="AR72" s="28">
        <v>5107241.1399999997</v>
      </c>
      <c r="AS72" s="28">
        <v>5956679.0899999999</v>
      </c>
      <c r="AT72" s="28">
        <v>5876379.0999999996</v>
      </c>
      <c r="AU72" s="28">
        <v>8517944</v>
      </c>
      <c r="AV72" s="28">
        <v>6583256.1900000004</v>
      </c>
      <c r="AW72" s="28">
        <v>6321756.1900000004</v>
      </c>
      <c r="AX72" s="28">
        <v>6460854.8600000003</v>
      </c>
      <c r="AY72" s="28">
        <v>8379574.5899999999</v>
      </c>
      <c r="AZ72" s="28">
        <f>4232757.16+1625170.4+18628036.13</f>
        <v>24485963.689999998</v>
      </c>
      <c r="BA72" s="28">
        <v>6515988.3899999997</v>
      </c>
      <c r="BB72" s="28">
        <v>6785563.25</v>
      </c>
      <c r="BC72" s="28">
        <v>7196872.1200000001</v>
      </c>
      <c r="BD72" s="28">
        <v>8548563.0899999999</v>
      </c>
      <c r="BE72" s="28">
        <v>7895540.9100000001</v>
      </c>
      <c r="BF72" s="28">
        <v>8205775.2400000002</v>
      </c>
      <c r="BG72" s="104"/>
      <c r="BH72" s="105"/>
      <c r="BI72" s="105"/>
      <c r="BJ72" s="105"/>
      <c r="BL72" s="16"/>
      <c r="BM72" s="61"/>
    </row>
    <row r="73" spans="1:65" s="16" customFormat="1" x14ac:dyDescent="0.25">
      <c r="A73" s="74" t="s">
        <v>52</v>
      </c>
      <c r="B73" s="24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5">
        <v>0</v>
      </c>
      <c r="AB73" s="25">
        <v>0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5">
        <v>0</v>
      </c>
      <c r="AT73" s="25">
        <v>0</v>
      </c>
      <c r="AU73" s="25">
        <v>0</v>
      </c>
      <c r="AV73" s="25">
        <v>0</v>
      </c>
      <c r="AW73" s="25">
        <v>0</v>
      </c>
      <c r="AX73" s="25">
        <v>0</v>
      </c>
      <c r="AY73" s="25">
        <v>0</v>
      </c>
      <c r="AZ73" s="25">
        <v>0</v>
      </c>
      <c r="BA73" s="25">
        <v>0</v>
      </c>
      <c r="BB73" s="25">
        <v>0</v>
      </c>
      <c r="BC73" s="25">
        <v>0</v>
      </c>
      <c r="BD73" s="25">
        <v>0</v>
      </c>
      <c r="BE73" s="25">
        <v>0</v>
      </c>
      <c r="BF73" s="25">
        <v>0</v>
      </c>
      <c r="BG73" s="19"/>
      <c r="BH73" s="19"/>
      <c r="BM73" s="61"/>
    </row>
    <row r="74" spans="1:65" s="16" customFormat="1" x14ac:dyDescent="0.25">
      <c r="A74" s="12" t="s">
        <v>34</v>
      </c>
      <c r="B74" s="27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19"/>
      <c r="BH74" s="19"/>
      <c r="BM74" s="61"/>
    </row>
    <row r="75" spans="1:65" s="16" customFormat="1" ht="13.5" thickBot="1" x14ac:dyDescent="0.25">
      <c r="A75" s="1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2"/>
      <c r="BH75" s="33"/>
      <c r="BI75" s="33"/>
      <c r="BJ75" s="33"/>
      <c r="BK75" s="33"/>
      <c r="BL75" s="33"/>
      <c r="BM75" s="34"/>
    </row>
    <row r="76" spans="1:65" s="36" customFormat="1" ht="13.5" thickBot="1" x14ac:dyDescent="0.25">
      <c r="A76" s="76" t="s">
        <v>72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9">
        <v>45536</v>
      </c>
      <c r="AL76" s="69">
        <v>45566</v>
      </c>
      <c r="AM76" s="69">
        <v>45597</v>
      </c>
      <c r="AN76" s="69">
        <v>45627</v>
      </c>
      <c r="AO76" s="69">
        <v>45658</v>
      </c>
      <c r="AP76" s="69">
        <v>45689</v>
      </c>
      <c r="AQ76" s="69">
        <v>45717</v>
      </c>
      <c r="AR76" s="69">
        <v>45748</v>
      </c>
      <c r="AS76" s="69">
        <v>45778</v>
      </c>
      <c r="AT76" s="69">
        <v>45809</v>
      </c>
      <c r="AU76" s="69">
        <v>45839</v>
      </c>
      <c r="AV76" s="69">
        <v>45870</v>
      </c>
      <c r="AW76" s="69">
        <v>45901</v>
      </c>
      <c r="AX76" s="69">
        <v>45931</v>
      </c>
      <c r="AY76" s="69">
        <v>45962</v>
      </c>
      <c r="AZ76" s="70">
        <v>45992</v>
      </c>
      <c r="BA76" s="69">
        <v>46023</v>
      </c>
      <c r="BB76" s="69">
        <v>46054</v>
      </c>
      <c r="BC76" s="69">
        <v>46082</v>
      </c>
      <c r="BD76" s="69">
        <v>46113</v>
      </c>
      <c r="BE76" s="69">
        <v>46143</v>
      </c>
      <c r="BF76" s="69">
        <v>46174</v>
      </c>
      <c r="BG76" s="68"/>
      <c r="BH76" s="91"/>
      <c r="BI76" s="91"/>
      <c r="BJ76" s="91"/>
      <c r="BK76" s="91"/>
      <c r="BL76" s="91"/>
      <c r="BM76" s="92"/>
    </row>
    <row r="77" spans="1:65" s="35" customFormat="1" x14ac:dyDescent="0.2">
      <c r="A77" s="77" t="s">
        <v>56</v>
      </c>
      <c r="B77" s="78">
        <v>156360443.55000001</v>
      </c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>
        <v>156360443.55000001</v>
      </c>
      <c r="AL77" s="78">
        <v>164471101.63</v>
      </c>
      <c r="AM77" s="78">
        <v>180445279.25999999</v>
      </c>
      <c r="AN77" s="78">
        <v>187578565.12</v>
      </c>
      <c r="AO77" s="78">
        <v>192552997.34</v>
      </c>
      <c r="AP77" s="78">
        <v>199350321.18000001</v>
      </c>
      <c r="AQ77" s="78">
        <v>213849842.41</v>
      </c>
      <c r="AR77" s="78">
        <v>225612820.46000001</v>
      </c>
      <c r="AS77" s="78">
        <v>245148107.25999999</v>
      </c>
      <c r="AT77" s="78">
        <v>276985270.44999999</v>
      </c>
      <c r="AU77" s="78">
        <v>286474284.98000002</v>
      </c>
      <c r="AV77" s="78">
        <v>294781221.38999999</v>
      </c>
      <c r="AW77" s="78">
        <v>302530097.00999999</v>
      </c>
      <c r="AX77" s="78">
        <v>326897112.07999998</v>
      </c>
      <c r="AY77" s="78">
        <v>357959461.63</v>
      </c>
      <c r="AZ77" s="78">
        <v>370669174.58999997</v>
      </c>
      <c r="BA77" s="78">
        <v>385547508.48000002</v>
      </c>
      <c r="BB77" s="78">
        <v>400968283.52999997</v>
      </c>
      <c r="BC77" s="78">
        <v>447728566.60000002</v>
      </c>
      <c r="BD77" s="25">
        <v>457001819.62</v>
      </c>
      <c r="BE77" s="25">
        <v>464724871.05000001</v>
      </c>
      <c r="BF77" s="25">
        <v>472405620.38</v>
      </c>
      <c r="BG77" s="66"/>
      <c r="BH77" s="81"/>
      <c r="BI77" s="81"/>
      <c r="BJ77" s="81"/>
      <c r="BK77" s="81"/>
      <c r="BL77" s="81"/>
      <c r="BM77" s="82"/>
    </row>
    <row r="78" spans="1:65" s="35" customFormat="1" x14ac:dyDescent="0.2">
      <c r="A78" s="72" t="s">
        <v>59</v>
      </c>
      <c r="B78" s="28">
        <v>15905982.26</v>
      </c>
      <c r="C78" s="28" t="s">
        <v>58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>
        <v>15905982.26</v>
      </c>
      <c r="AL78" s="28">
        <v>16093379.710000001</v>
      </c>
      <c r="AM78" s="28">
        <v>16253921.16</v>
      </c>
      <c r="AN78" s="28">
        <v>15756783.960000001</v>
      </c>
      <c r="AO78" s="28">
        <v>15259976.060000001</v>
      </c>
      <c r="AP78" s="28">
        <v>14741573.109999999</v>
      </c>
      <c r="AQ78" s="28">
        <v>14203467.32</v>
      </c>
      <c r="AR78" s="28">
        <v>13665157.08</v>
      </c>
      <c r="AS78" s="28">
        <v>13122770.33</v>
      </c>
      <c r="AT78" s="28">
        <v>12556591.34</v>
      </c>
      <c r="AU78" s="28">
        <v>11998405.82</v>
      </c>
      <c r="AV78" s="28">
        <v>11405210.67</v>
      </c>
      <c r="AW78" s="28">
        <v>10800272.039999999</v>
      </c>
      <c r="AX78" s="28">
        <v>9398718.2200000007</v>
      </c>
      <c r="AY78" s="28">
        <v>9517105.4299999997</v>
      </c>
      <c r="AZ78" s="28">
        <v>8851378.8000000007</v>
      </c>
      <c r="BA78" s="28">
        <v>8158808.2999999998</v>
      </c>
      <c r="BB78" s="28">
        <v>7430522.8099999996</v>
      </c>
      <c r="BC78" s="28">
        <v>6700873.5899999999</v>
      </c>
      <c r="BD78" s="28">
        <v>5091432.43</v>
      </c>
      <c r="BE78" s="28">
        <v>5157176.99</v>
      </c>
      <c r="BF78" s="28">
        <v>4355633.05</v>
      </c>
      <c r="BG78" s="66"/>
      <c r="BH78" s="81"/>
      <c r="BI78" s="81"/>
      <c r="BJ78" s="81"/>
      <c r="BK78" s="81"/>
      <c r="BL78" s="81"/>
      <c r="BM78" s="82"/>
    </row>
    <row r="79" spans="1:65" s="35" customFormat="1" x14ac:dyDescent="0.2">
      <c r="A79" s="71" t="s">
        <v>60</v>
      </c>
      <c r="B79" s="25">
        <v>198850844.13</v>
      </c>
      <c r="C79" s="25" t="s">
        <v>61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>
        <v>198850844.13</v>
      </c>
      <c r="AL79" s="25">
        <v>201282779.75</v>
      </c>
      <c r="AM79" s="25">
        <v>203365119.31</v>
      </c>
      <c r="AN79" s="25">
        <v>205799819.19999999</v>
      </c>
      <c r="AO79" s="25">
        <v>208458912.56999999</v>
      </c>
      <c r="AP79" s="25">
        <v>211047956.77000001</v>
      </c>
      <c r="AQ79" s="25">
        <v>213589525.33000001</v>
      </c>
      <c r="AR79" s="25">
        <v>216393353.31</v>
      </c>
      <c r="AS79" s="25">
        <v>219437879.88999999</v>
      </c>
      <c r="AT79" s="25">
        <v>203873290.00999999</v>
      </c>
      <c r="AU79" s="25">
        <v>188252534.83000001</v>
      </c>
      <c r="AV79" s="25">
        <v>171857114.69999999</v>
      </c>
      <c r="AW79" s="25">
        <v>155057831.69999999</v>
      </c>
      <c r="AX79" s="25">
        <v>137808150.06</v>
      </c>
      <c r="AY79" s="25">
        <v>119652944.48999999</v>
      </c>
      <c r="AZ79" s="25">
        <v>101209348.52</v>
      </c>
      <c r="BA79" s="25">
        <v>82128670.109999999</v>
      </c>
      <c r="BB79" s="25">
        <f>20784305.09+62352916.76</f>
        <v>83137221.849999994</v>
      </c>
      <c r="BC79" s="25">
        <v>42190469.659999996</v>
      </c>
      <c r="BD79" s="25">
        <v>21379570.370000001</v>
      </c>
      <c r="BE79" s="25">
        <v>0</v>
      </c>
      <c r="BF79" s="25" t="s">
        <v>166</v>
      </c>
      <c r="BG79" s="66"/>
      <c r="BH79" s="95"/>
      <c r="BI79" s="95"/>
      <c r="BJ79" s="95"/>
      <c r="BK79" s="95"/>
      <c r="BL79" s="95"/>
      <c r="BM79" s="82"/>
    </row>
    <row r="80" spans="1:65" s="35" customFormat="1" x14ac:dyDescent="0.2">
      <c r="A80" s="72" t="s">
        <v>165</v>
      </c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>
        <v>30276865.34</v>
      </c>
      <c r="BF80" s="28">
        <v>30311868</v>
      </c>
      <c r="BG80" s="66"/>
      <c r="BH80" s="81"/>
      <c r="BI80" s="81"/>
      <c r="BJ80" s="81"/>
      <c r="BK80" s="81"/>
      <c r="BL80" s="81"/>
      <c r="BM80" s="82"/>
    </row>
    <row r="81" spans="1:65" s="35" customFormat="1" x14ac:dyDescent="0.2">
      <c r="A81" s="71" t="s">
        <v>133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>
        <v>85066769.150000006</v>
      </c>
      <c r="BD81" s="25">
        <v>118174911.89</v>
      </c>
      <c r="BE81" s="25">
        <v>68279729.209999993</v>
      </c>
      <c r="BF81" s="25">
        <v>68235555.599999994</v>
      </c>
      <c r="BG81" s="66"/>
      <c r="BH81" s="81"/>
      <c r="BI81" s="81"/>
      <c r="BJ81" s="81"/>
      <c r="BK81" s="81"/>
      <c r="BL81" s="81"/>
      <c r="BM81" s="82"/>
    </row>
    <row r="82" spans="1:65" s="35" customFormat="1" x14ac:dyDescent="0.2">
      <c r="A82" s="72" t="s">
        <v>134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>
        <v>35015125.390000001</v>
      </c>
      <c r="BD82" s="28">
        <v>35036265.189999998</v>
      </c>
      <c r="BE82" s="28">
        <v>35033837.280000001</v>
      </c>
      <c r="BF82" s="28">
        <v>35010874.579999998</v>
      </c>
      <c r="BG82" s="66"/>
      <c r="BH82" s="81"/>
      <c r="BI82" s="81"/>
      <c r="BJ82" s="81"/>
      <c r="BK82" s="81"/>
      <c r="BL82" s="81"/>
      <c r="BM82" s="82"/>
    </row>
    <row r="83" spans="1:65" s="35" customFormat="1" x14ac:dyDescent="0.2">
      <c r="A83" s="71" t="s">
        <v>129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>
        <v>76008640.859999999</v>
      </c>
      <c r="BC83" s="25">
        <v>202377430.62</v>
      </c>
      <c r="BD83" s="25">
        <v>202251773.62</v>
      </c>
      <c r="BE83" s="25">
        <v>202243013.88999999</v>
      </c>
      <c r="BF83" s="25">
        <v>202234235.31999999</v>
      </c>
      <c r="BG83" s="66"/>
      <c r="BH83" s="81"/>
      <c r="BI83" s="81"/>
      <c r="BJ83" s="81"/>
      <c r="BK83" s="81"/>
      <c r="BL83" s="81"/>
      <c r="BM83" s="82"/>
    </row>
    <row r="84" spans="1:65" s="35" customFormat="1" x14ac:dyDescent="0.2">
      <c r="A84" s="72" t="s">
        <v>127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>
        <v>45275967.710000001</v>
      </c>
      <c r="BA84" s="28">
        <v>45047152.170000002</v>
      </c>
      <c r="BB84" s="28">
        <v>64986602.609999999</v>
      </c>
      <c r="BC84" s="28">
        <v>65141430.890000001</v>
      </c>
      <c r="BD84" s="28">
        <v>65098750.359999999</v>
      </c>
      <c r="BE84" s="28">
        <v>65130153.579999998</v>
      </c>
      <c r="BF84" s="28">
        <v>65086899.399999999</v>
      </c>
      <c r="BG84" s="66"/>
      <c r="BH84" s="81"/>
      <c r="BI84" s="81"/>
      <c r="BJ84" s="81"/>
      <c r="BK84" s="81"/>
      <c r="BL84" s="81"/>
      <c r="BM84" s="82"/>
    </row>
    <row r="85" spans="1:65" s="35" customFormat="1" x14ac:dyDescent="0.2">
      <c r="A85" s="71" t="s">
        <v>123</v>
      </c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>
        <v>171325956.32000011</v>
      </c>
      <c r="AY85" s="25">
        <v>301082767.25</v>
      </c>
      <c r="AZ85" s="25">
        <v>301263608.22000003</v>
      </c>
      <c r="BA85" s="25">
        <v>301625615.5</v>
      </c>
      <c r="BB85" s="25">
        <v>301082767.25999999</v>
      </c>
      <c r="BC85" s="25">
        <v>301423713.73000002</v>
      </c>
      <c r="BD85" s="25">
        <v>301423713.72000003</v>
      </c>
      <c r="BE85" s="25">
        <v>301402826</v>
      </c>
      <c r="BF85" s="25">
        <v>301208809.72000003</v>
      </c>
      <c r="BG85" s="66"/>
      <c r="BH85" s="81"/>
      <c r="BI85" s="81"/>
      <c r="BJ85" s="81"/>
      <c r="BK85" s="81"/>
      <c r="BL85" s="81"/>
      <c r="BM85" s="82"/>
    </row>
    <row r="86" spans="1:65" s="35" customFormat="1" x14ac:dyDescent="0.2">
      <c r="A86" s="72" t="s">
        <v>88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>
        <v>12022937.5</v>
      </c>
      <c r="AS86" s="28">
        <v>87236838.890000001</v>
      </c>
      <c r="AT86" s="28">
        <v>138001587.27000001</v>
      </c>
      <c r="AU86" s="28">
        <v>228997608.69</v>
      </c>
      <c r="AV86" s="28">
        <v>265672787.02000001</v>
      </c>
      <c r="AW86" s="28">
        <v>268323585.36000001</v>
      </c>
      <c r="AX86" s="28">
        <v>278489818.66000003</v>
      </c>
      <c r="AY86" s="28">
        <v>277951235.35000002</v>
      </c>
      <c r="AZ86" s="28">
        <v>278310175.16000003</v>
      </c>
      <c r="BA86" s="28">
        <v>278310174.98000002</v>
      </c>
      <c r="BB86" s="28">
        <v>277951235.16000003</v>
      </c>
      <c r="BC86" s="28">
        <v>278295741.81999999</v>
      </c>
      <c r="BD86" s="28">
        <v>278295741.80000001</v>
      </c>
      <c r="BE86" s="28">
        <v>270070779.88999999</v>
      </c>
      <c r="BF86" s="28">
        <v>261739607.16999999</v>
      </c>
      <c r="BG86" s="66"/>
      <c r="BH86" s="81"/>
      <c r="BI86" s="81"/>
      <c r="BJ86" s="81"/>
      <c r="BK86" s="81"/>
      <c r="BL86" s="81"/>
      <c r="BM86" s="82"/>
    </row>
    <row r="87" spans="1:65" s="35" customFormat="1" x14ac:dyDescent="0.2">
      <c r="A87" s="71" t="s">
        <v>81</v>
      </c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>
        <v>54168695.159999996</v>
      </c>
      <c r="AR87" s="25">
        <v>64421534.259999998</v>
      </c>
      <c r="AS87" s="25">
        <v>65282919.789999999</v>
      </c>
      <c r="AT87" s="25">
        <v>63605721.609999999</v>
      </c>
      <c r="AU87" s="25">
        <v>63688961.560000002</v>
      </c>
      <c r="AV87" s="25">
        <v>63647878.119999997</v>
      </c>
      <c r="AW87" s="25">
        <v>63606821.210000001</v>
      </c>
      <c r="AX87" s="25">
        <v>63647878.140000001</v>
      </c>
      <c r="AY87" s="25">
        <v>63565790.75</v>
      </c>
      <c r="AZ87" s="25">
        <v>63606821.189999998</v>
      </c>
      <c r="BA87" s="25">
        <v>63647878.119999997</v>
      </c>
      <c r="BB87" s="25">
        <v>63565790.719999999</v>
      </c>
      <c r="BC87" s="25">
        <v>63643477.119999997</v>
      </c>
      <c r="BD87" s="25">
        <v>61773211.079999998</v>
      </c>
      <c r="BE87" s="25">
        <v>59834196.740000002</v>
      </c>
      <c r="BF87" s="25">
        <v>57868614.140000001</v>
      </c>
      <c r="BG87" s="66"/>
      <c r="BH87" s="81"/>
      <c r="BI87" s="81"/>
      <c r="BJ87" s="81"/>
      <c r="BK87" s="81"/>
      <c r="BL87" s="81"/>
      <c r="BM87" s="82"/>
    </row>
    <row r="88" spans="1:65" s="35" customFormat="1" x14ac:dyDescent="0.2">
      <c r="A88" s="72" t="s">
        <v>75</v>
      </c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>
        <v>11041465.34</v>
      </c>
      <c r="AO88" s="28">
        <v>11173198.9</v>
      </c>
      <c r="AP88" s="28">
        <v>30343497.609999999</v>
      </c>
      <c r="AQ88" s="28">
        <v>30683032.18</v>
      </c>
      <c r="AR88" s="28">
        <v>31058237.57</v>
      </c>
      <c r="AS88" s="28">
        <v>31465872.859999999</v>
      </c>
      <c r="AT88" s="28">
        <v>31863353.739999998</v>
      </c>
      <c r="AU88" s="28">
        <v>32331166.84</v>
      </c>
      <c r="AV88" s="28">
        <v>32764296.460000001</v>
      </c>
      <c r="AW88" s="28">
        <v>33224276.149999999</v>
      </c>
      <c r="AX88" s="28">
        <v>33712070.119999997</v>
      </c>
      <c r="AY88" s="28">
        <v>34120427.539999999</v>
      </c>
      <c r="AZ88" s="28">
        <v>34599446.039999999</v>
      </c>
      <c r="BA88" s="28">
        <v>33601982.130000003</v>
      </c>
      <c r="BB88" s="28">
        <v>32509703.640000001</v>
      </c>
      <c r="BC88" s="28">
        <v>31465424.079999998</v>
      </c>
      <c r="BD88" s="28">
        <v>30344001.129999999</v>
      </c>
      <c r="BE88" s="28">
        <v>29184332.579999998</v>
      </c>
      <c r="BF88" s="28">
        <v>28006541.949999999</v>
      </c>
      <c r="BG88" s="66"/>
      <c r="BH88" s="81"/>
      <c r="BI88" s="81"/>
      <c r="BJ88" s="81"/>
      <c r="BK88" s="81"/>
      <c r="BL88" s="81"/>
      <c r="BM88" s="82"/>
    </row>
    <row r="89" spans="1:65" s="35" customFormat="1" x14ac:dyDescent="0.2">
      <c r="A89" s="71" t="s">
        <v>74</v>
      </c>
      <c r="B89" s="25">
        <v>15666159.039999999</v>
      </c>
      <c r="C89" s="25" t="s">
        <v>69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>
        <v>75537122.230000004</v>
      </c>
      <c r="AN89" s="25">
        <v>75607875.290000007</v>
      </c>
      <c r="AO89" s="25">
        <v>75783709.700000003</v>
      </c>
      <c r="AP89" s="25">
        <v>75655903.5</v>
      </c>
      <c r="AQ89" s="25">
        <v>75718338.370000005</v>
      </c>
      <c r="AR89" s="25">
        <v>75695538.650000006</v>
      </c>
      <c r="AS89" s="25">
        <v>75856465.890000001</v>
      </c>
      <c r="AT89" s="25">
        <v>75719160.780000001</v>
      </c>
      <c r="AU89" s="25">
        <v>75919579.390000001</v>
      </c>
      <c r="AV89" s="25">
        <v>75822252.989999995</v>
      </c>
      <c r="AW89" s="25">
        <v>75822252.980000004</v>
      </c>
      <c r="AX89" s="25">
        <v>75919579.400000006</v>
      </c>
      <c r="AY89" s="25">
        <v>75725051.359999999</v>
      </c>
      <c r="AZ89" s="25">
        <v>75822252.989999995</v>
      </c>
      <c r="BA89" s="25">
        <v>75870900.540000007</v>
      </c>
      <c r="BB89" s="25">
        <v>75627974.280000001</v>
      </c>
      <c r="BC89" s="25">
        <v>75817010.140000001</v>
      </c>
      <c r="BD89" s="25">
        <v>75811112.469999999</v>
      </c>
      <c r="BE89" s="25">
        <v>75799949.239999995</v>
      </c>
      <c r="BF89" s="25">
        <v>75794685</v>
      </c>
      <c r="BG89" s="66"/>
      <c r="BH89" s="81"/>
      <c r="BI89" s="81"/>
      <c r="BJ89" s="81"/>
      <c r="BK89" s="81"/>
      <c r="BL89" s="81"/>
      <c r="BM89" s="82"/>
    </row>
    <row r="90" spans="1:65" s="35" customFormat="1" x14ac:dyDescent="0.2">
      <c r="A90" s="72" t="s">
        <v>63</v>
      </c>
      <c r="B90" s="28">
        <v>44458688.359999999</v>
      </c>
      <c r="C90" s="28" t="s">
        <v>64</v>
      </c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>
        <v>44458688.359999999</v>
      </c>
      <c r="AL90" s="28">
        <v>61104269.390000001</v>
      </c>
      <c r="AM90" s="28">
        <v>76706015.519999996</v>
      </c>
      <c r="AN90" s="28">
        <v>77551925.849999994</v>
      </c>
      <c r="AO90" s="28">
        <v>78477182.670000002</v>
      </c>
      <c r="AP90" s="28">
        <v>79381267.75</v>
      </c>
      <c r="AQ90" s="28">
        <v>80269410.760000005</v>
      </c>
      <c r="AR90" s="28">
        <v>81250863.329999998</v>
      </c>
      <c r="AS90" s="28">
        <v>82317146.280000001</v>
      </c>
      <c r="AT90" s="28">
        <v>83356867.349999994</v>
      </c>
      <c r="AU90" s="28">
        <v>84580561.209999993</v>
      </c>
      <c r="AV90" s="28">
        <v>85713529.069999993</v>
      </c>
      <c r="AW90" s="28">
        <v>83295198.379999995</v>
      </c>
      <c r="AX90" s="28">
        <v>80843291.849999994</v>
      </c>
      <c r="AY90" s="28">
        <v>78103240.680000007</v>
      </c>
      <c r="AZ90" s="28">
        <v>75428201.209999993</v>
      </c>
      <c r="BA90" s="28">
        <v>72616643.400000006</v>
      </c>
      <c r="BB90" s="28">
        <v>69583832.340000004</v>
      </c>
      <c r="BC90" s="28">
        <v>66635970.18</v>
      </c>
      <c r="BD90" s="28">
        <v>63505061.68</v>
      </c>
      <c r="BE90" s="28">
        <v>60274405.189999998</v>
      </c>
      <c r="BF90" s="28">
        <v>56984996.82</v>
      </c>
      <c r="BG90" s="66"/>
      <c r="BH90" s="81"/>
      <c r="BI90" s="81"/>
      <c r="BJ90" s="81"/>
      <c r="BK90" s="81"/>
      <c r="BL90" s="81"/>
      <c r="BM90" s="82"/>
    </row>
    <row r="91" spans="1:65" s="35" customFormat="1" x14ac:dyDescent="0.2">
      <c r="A91" s="71" t="s">
        <v>65</v>
      </c>
      <c r="B91" s="25">
        <v>60477102.479999997</v>
      </c>
      <c r="C91" s="25" t="s">
        <v>57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>
        <v>60477102.479999997</v>
      </c>
      <c r="AL91" s="25">
        <v>61173290.200000003</v>
      </c>
      <c r="AM91" s="25">
        <v>61769912.5</v>
      </c>
      <c r="AN91" s="25">
        <v>62468920.490000002</v>
      </c>
      <c r="AO91" s="25">
        <v>63233113.57</v>
      </c>
      <c r="AP91" s="25">
        <v>63978955.82</v>
      </c>
      <c r="AQ91" s="25">
        <v>64711467.5</v>
      </c>
      <c r="AR91" s="25">
        <v>65520486.280000001</v>
      </c>
      <c r="AS91" s="25">
        <v>66399267.07</v>
      </c>
      <c r="AT91" s="25">
        <v>64453857.210000001</v>
      </c>
      <c r="AU91" s="25">
        <v>62576112.880000003</v>
      </c>
      <c r="AV91" s="25">
        <v>60555569.640000001</v>
      </c>
      <c r="AW91" s="25">
        <v>58623693.909999996</v>
      </c>
      <c r="AX91" s="25">
        <v>56395199.5</v>
      </c>
      <c r="AY91" s="25">
        <v>54088077.939999998</v>
      </c>
      <c r="AZ91" s="25">
        <v>51815757.380000003</v>
      </c>
      <c r="BA91" s="25">
        <v>49435102.329999998</v>
      </c>
      <c r="BB91" s="25">
        <f>3125898.57+46888478.66</f>
        <v>50014377.229999997</v>
      </c>
      <c r="BC91" s="25">
        <v>44387085.829999998</v>
      </c>
      <c r="BD91" s="25">
        <v>41746345.130000003</v>
      </c>
      <c r="BE91" s="25">
        <v>39023626.100000001</v>
      </c>
      <c r="BF91" s="25">
        <v>36245469.609999999</v>
      </c>
      <c r="BG91" s="66"/>
      <c r="BH91" s="95"/>
      <c r="BI91" s="95"/>
      <c r="BJ91" s="95"/>
      <c r="BK91" s="95"/>
      <c r="BL91" s="95"/>
      <c r="BM91" s="82"/>
    </row>
    <row r="92" spans="1:65" s="35" customFormat="1" x14ac:dyDescent="0.2">
      <c r="A92" s="72" t="s">
        <v>66</v>
      </c>
      <c r="B92" s="28">
        <v>2930360.13</v>
      </c>
      <c r="C92" s="28" t="s">
        <v>67</v>
      </c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>
        <v>2930360.13</v>
      </c>
      <c r="AL92" s="28">
        <v>2968158.34</v>
      </c>
      <c r="AM92" s="28">
        <v>3000501.88</v>
      </c>
      <c r="AN92" s="28">
        <v>2911662.01</v>
      </c>
      <c r="AO92" s="28">
        <v>2822836.33</v>
      </c>
      <c r="AP92" s="28">
        <v>2729558.85</v>
      </c>
      <c r="AQ92" s="28">
        <v>2632321.65</v>
      </c>
      <c r="AR92" s="28">
        <v>2534988.5</v>
      </c>
      <c r="AS92" s="28">
        <v>2436826</v>
      </c>
      <c r="AT92" s="28">
        <v>2333928.4500000002</v>
      </c>
      <c r="AU92" s="28">
        <v>2232639.63</v>
      </c>
      <c r="AV92" s="28">
        <v>2124398.66</v>
      </c>
      <c r="AW92" s="28">
        <v>2013844.2</v>
      </c>
      <c r="AX92" s="28">
        <v>1754442.37</v>
      </c>
      <c r="AY92" s="28">
        <v>1778161.92</v>
      </c>
      <c r="AZ92" s="28">
        <v>1655525.28</v>
      </c>
      <c r="BA92" s="28">
        <v>1527528.23</v>
      </c>
      <c r="BB92" s="28">
        <v>1392377.5</v>
      </c>
      <c r="BC92" s="28">
        <v>1256977.54</v>
      </c>
      <c r="BD92" s="28">
        <v>955988.94</v>
      </c>
      <c r="BE92" s="28">
        <v>969263.16</v>
      </c>
      <c r="BF92" s="28">
        <v>819442.68</v>
      </c>
      <c r="BG92" s="66"/>
      <c r="BH92" s="81"/>
      <c r="BI92" s="81"/>
      <c r="BJ92" s="81"/>
      <c r="BK92" s="81"/>
      <c r="BL92" s="81"/>
      <c r="BM92" s="82"/>
    </row>
    <row r="93" spans="1:65" s="35" customFormat="1" x14ac:dyDescent="0.2">
      <c r="A93" s="71" t="s">
        <v>68</v>
      </c>
      <c r="B93" s="25">
        <v>15666159.039999999</v>
      </c>
      <c r="C93" s="25" t="s">
        <v>69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>
        <v>15666159.039999999</v>
      </c>
      <c r="AL93" s="25">
        <v>15872406.449999999</v>
      </c>
      <c r="AM93" s="25">
        <v>16048850.539999999</v>
      </c>
      <c r="AN93" s="25">
        <v>16254688.189999999</v>
      </c>
      <c r="AO93" s="25">
        <v>16479261.550000001</v>
      </c>
      <c r="AP93" s="25">
        <v>16697335.779999999</v>
      </c>
      <c r="AQ93" s="25">
        <v>16911311.600000001</v>
      </c>
      <c r="AR93" s="25">
        <v>17147073.440000001</v>
      </c>
      <c r="AS93" s="25">
        <v>17402990.25</v>
      </c>
      <c r="AT93" s="25">
        <v>17652643.989999998</v>
      </c>
      <c r="AU93" s="25">
        <v>17946673.739999998</v>
      </c>
      <c r="AV93" s="25">
        <v>18219410.84</v>
      </c>
      <c r="AW93" s="25">
        <v>18509582.059999999</v>
      </c>
      <c r="AX93" s="25">
        <v>18817885.34</v>
      </c>
      <c r="AY93" s="25">
        <v>19076440.199999999</v>
      </c>
      <c r="AZ93" s="25">
        <v>18303579.73</v>
      </c>
      <c r="BA93" s="25">
        <v>17488697.18</v>
      </c>
      <c r="BB93" s="25">
        <v>16608994.050000001</v>
      </c>
      <c r="BC93" s="25">
        <v>15747526.890000001</v>
      </c>
      <c r="BD93" s="25">
        <v>14831703.6</v>
      </c>
      <c r="BE93" s="25">
        <v>13884078.26</v>
      </c>
      <c r="BF93" s="25">
        <v>12914894.35</v>
      </c>
      <c r="BG93" s="66"/>
      <c r="BH93" s="81"/>
      <c r="BI93" s="81"/>
      <c r="BJ93" s="81"/>
      <c r="BK93" s="81"/>
      <c r="BL93" s="81"/>
      <c r="BM93" s="82"/>
    </row>
    <row r="94" spans="1:65" s="35" customFormat="1" x14ac:dyDescent="0.2">
      <c r="A94" s="72" t="s">
        <v>70</v>
      </c>
      <c r="B94" s="28">
        <v>110469993.03</v>
      </c>
      <c r="C94" s="28" t="s">
        <v>62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>
        <v>110469993.03</v>
      </c>
      <c r="AL94" s="28">
        <v>111992698.59999999</v>
      </c>
      <c r="AM94" s="28">
        <v>113294778.18000001</v>
      </c>
      <c r="AN94" s="28">
        <v>114811842.45999999</v>
      </c>
      <c r="AO94" s="28">
        <v>116466064.52</v>
      </c>
      <c r="AP94" s="28">
        <v>118069952.7</v>
      </c>
      <c r="AQ94" s="28">
        <v>119643339.69</v>
      </c>
      <c r="AR94" s="28">
        <v>121375714.18000001</v>
      </c>
      <c r="AS94" s="28">
        <v>123255909.29000001</v>
      </c>
      <c r="AT94" s="28">
        <v>114666296.92</v>
      </c>
      <c r="AU94" s="28">
        <v>106043118.08</v>
      </c>
      <c r="AV94" s="28">
        <v>96943220.430000007</v>
      </c>
      <c r="AW94" s="28">
        <v>87595312.930000007</v>
      </c>
      <c r="AX94" s="28">
        <v>77970131.219999999</v>
      </c>
      <c r="AY94" s="28">
        <v>67783984.280000001</v>
      </c>
      <c r="AZ94" s="28">
        <v>57419785.579999998</v>
      </c>
      <c r="BA94" s="28">
        <v>46659920.82</v>
      </c>
      <c r="BB94" s="28">
        <f>11822412.12+35467236.92</f>
        <v>47289649.039999999</v>
      </c>
      <c r="BC94" s="28">
        <v>24033785.32</v>
      </c>
      <c r="BD94" s="28">
        <v>12195120.439999999</v>
      </c>
      <c r="BE94" s="28">
        <v>0</v>
      </c>
      <c r="BF94" s="28" t="s">
        <v>166</v>
      </c>
      <c r="BG94" s="66"/>
      <c r="BH94" s="95"/>
      <c r="BI94" s="95"/>
      <c r="BJ94" s="95"/>
      <c r="BK94" s="95"/>
      <c r="BL94" s="95"/>
      <c r="BM94" s="82"/>
    </row>
    <row r="95" spans="1:65" s="35" customFormat="1" x14ac:dyDescent="0.2">
      <c r="A95" s="71" t="s">
        <v>71</v>
      </c>
      <c r="B95" s="25">
        <v>15666159.039999999</v>
      </c>
      <c r="C95" s="25" t="s">
        <v>69</v>
      </c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>
        <v>9100068.5999999996</v>
      </c>
      <c r="AM95" s="25">
        <v>17291768.460000001</v>
      </c>
      <c r="AN95" s="25">
        <v>17513547.390000001</v>
      </c>
      <c r="AO95" s="25">
        <v>17755513.050000001</v>
      </c>
      <c r="AP95" s="25">
        <v>17990476.23</v>
      </c>
      <c r="AQ95" s="25">
        <v>18221023.609999999</v>
      </c>
      <c r="AR95" s="25">
        <v>18475044.23</v>
      </c>
      <c r="AS95" s="25">
        <v>18750780.780000001</v>
      </c>
      <c r="AT95" s="25">
        <v>19019769.170000002</v>
      </c>
      <c r="AU95" s="25">
        <v>19336570.329999998</v>
      </c>
      <c r="AV95" s="25">
        <v>19630429.809999999</v>
      </c>
      <c r="AW95" s="25">
        <v>19943073.579999998</v>
      </c>
      <c r="AX95" s="25">
        <v>19430451.48</v>
      </c>
      <c r="AY95" s="25">
        <v>19697422.899999999</v>
      </c>
      <c r="AZ95" s="25">
        <v>19141084.350000001</v>
      </c>
      <c r="BA95" s="25">
        <v>18548701.510000002</v>
      </c>
      <c r="BB95" s="25">
        <v>17895292.809999999</v>
      </c>
      <c r="BC95" s="25">
        <v>17270092.629999999</v>
      </c>
      <c r="BD95" s="25">
        <v>15673043.890000001</v>
      </c>
      <c r="BE95" s="25">
        <v>15894302.41</v>
      </c>
      <c r="BF95" s="25">
        <v>15180109.300000001</v>
      </c>
      <c r="BG95" s="66"/>
      <c r="BH95" s="81"/>
      <c r="BI95" s="81"/>
      <c r="BJ95" s="81"/>
      <c r="BK95" s="81"/>
      <c r="BL95" s="81"/>
      <c r="BM95" s="82"/>
    </row>
    <row r="96" spans="1:65" s="35" customFormat="1" x14ac:dyDescent="0.2">
      <c r="A96" s="72" t="s">
        <v>73</v>
      </c>
      <c r="B96" s="28">
        <v>110469993.03</v>
      </c>
      <c r="C96" s="28" t="s">
        <v>62</v>
      </c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>
        <v>30247366.960000001</v>
      </c>
      <c r="AN96" s="28">
        <v>30278024.879999999</v>
      </c>
      <c r="AO96" s="28">
        <v>30357768.120000001</v>
      </c>
      <c r="AP96" s="28">
        <v>30297258.309999999</v>
      </c>
      <c r="AQ96" s="28">
        <v>30324590.870000001</v>
      </c>
      <c r="AR96" s="28">
        <v>30313130.66</v>
      </c>
      <c r="AS96" s="28">
        <v>30384578.510000002</v>
      </c>
      <c r="AT96" s="28">
        <v>30322590.399999999</v>
      </c>
      <c r="AU96" s="28">
        <v>30412195.390000001</v>
      </c>
      <c r="AV96" s="28">
        <v>30368541.039999999</v>
      </c>
      <c r="AW96" s="28">
        <v>30370457.800000001</v>
      </c>
      <c r="AX96" s="28">
        <v>30409796.800000001</v>
      </c>
      <c r="AY96" s="28">
        <v>30324949.34</v>
      </c>
      <c r="AZ96" s="28">
        <v>30368541.02</v>
      </c>
      <c r="BA96" s="28">
        <v>30390360.359999999</v>
      </c>
      <c r="BB96" s="28">
        <v>30281420.219999999</v>
      </c>
      <c r="BC96" s="28">
        <v>30366441.16</v>
      </c>
      <c r="BD96" s="28">
        <v>30364079.010000002</v>
      </c>
      <c r="BE96" s="28">
        <v>30359607.890000001</v>
      </c>
      <c r="BF96" s="28">
        <v>30357499.43</v>
      </c>
      <c r="BG96" s="66"/>
      <c r="BH96" s="81"/>
      <c r="BI96" s="81"/>
      <c r="BJ96" s="81"/>
      <c r="BK96" s="81"/>
      <c r="BL96" s="81"/>
      <c r="BM96" s="82"/>
    </row>
    <row r="97" spans="1:65" s="35" customFormat="1" x14ac:dyDescent="0.2">
      <c r="A97" s="71" t="s">
        <v>76</v>
      </c>
      <c r="B97" s="25">
        <v>110469993.03</v>
      </c>
      <c r="C97" s="25" t="s">
        <v>62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>
        <v>502479.29</v>
      </c>
      <c r="AO97" s="25">
        <v>509378.84</v>
      </c>
      <c r="AP97" s="25">
        <v>12092155.550000001</v>
      </c>
      <c r="AQ97" s="25">
        <v>12246230.42</v>
      </c>
      <c r="AR97" s="25">
        <v>12416010.75</v>
      </c>
      <c r="AS97" s="25">
        <v>12600310.1</v>
      </c>
      <c r="AT97" s="25">
        <v>12780094.24</v>
      </c>
      <c r="AU97" s="25">
        <v>12991827.33</v>
      </c>
      <c r="AV97" s="25">
        <v>13188210.939999999</v>
      </c>
      <c r="AW97" s="25">
        <v>13397130.859999999</v>
      </c>
      <c r="AX97" s="25">
        <v>13619086.65</v>
      </c>
      <c r="AY97" s="25">
        <v>13805212.35</v>
      </c>
      <c r="AZ97" s="25">
        <v>14023906.43</v>
      </c>
      <c r="BA97" s="25">
        <v>13642728.789999999</v>
      </c>
      <c r="BB97" s="25">
        <v>13218462.08</v>
      </c>
      <c r="BC97" s="25">
        <v>12816617.6</v>
      </c>
      <c r="BD97" s="25">
        <v>12379822.77</v>
      </c>
      <c r="BE97" s="25">
        <v>11925952.960000001</v>
      </c>
      <c r="BF97" s="25">
        <v>11464091.57</v>
      </c>
      <c r="BG97" s="66"/>
      <c r="BH97" s="81"/>
      <c r="BI97" s="81"/>
      <c r="BJ97" s="81"/>
      <c r="BK97" s="81"/>
      <c r="BL97" s="81"/>
      <c r="BM97" s="82"/>
    </row>
    <row r="98" spans="1:65" s="35" customFormat="1" x14ac:dyDescent="0.2">
      <c r="A98" s="72" t="s">
        <v>82</v>
      </c>
      <c r="B98" s="28">
        <v>110469993.03</v>
      </c>
      <c r="C98" s="28" t="s">
        <v>62</v>
      </c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>
        <v>10543438</v>
      </c>
      <c r="AR98" s="28">
        <v>15504287.890000001</v>
      </c>
      <c r="AS98" s="28">
        <v>15539036.800000001</v>
      </c>
      <c r="AT98" s="28">
        <v>15517922.84</v>
      </c>
      <c r="AU98" s="28">
        <v>15540379.98</v>
      </c>
      <c r="AV98" s="28">
        <v>15540379.98</v>
      </c>
      <c r="AW98" s="28">
        <v>15529281.58</v>
      </c>
      <c r="AX98" s="28">
        <v>15540379.970000001</v>
      </c>
      <c r="AY98" s="28">
        <v>15518191.109999999</v>
      </c>
      <c r="AZ98" s="28">
        <v>15529281.58</v>
      </c>
      <c r="BA98" s="28">
        <v>15540379.970000001</v>
      </c>
      <c r="BB98" s="28">
        <v>15518191.1</v>
      </c>
      <c r="BC98" s="28">
        <v>15539305.42</v>
      </c>
      <c r="BD98" s="28">
        <v>15103531.17</v>
      </c>
      <c r="BE98" s="28">
        <v>14649688.84</v>
      </c>
      <c r="BF98" s="28">
        <v>14189028.609999999</v>
      </c>
      <c r="BG98" s="66"/>
      <c r="BH98" s="81"/>
      <c r="BI98" s="81"/>
      <c r="BJ98" s="81"/>
      <c r="BK98" s="81"/>
      <c r="BL98" s="81"/>
      <c r="BM98" s="82"/>
    </row>
    <row r="99" spans="1:65" s="35" customFormat="1" x14ac:dyDescent="0.2">
      <c r="A99" s="71" t="s">
        <v>87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>
        <v>6121740.1200000001</v>
      </c>
      <c r="AS99" s="25">
        <v>21731275.940000001</v>
      </c>
      <c r="AT99" s="25">
        <v>54185863.060000002</v>
      </c>
      <c r="AU99" s="25">
        <v>66053544.020000003</v>
      </c>
      <c r="AV99" s="25">
        <v>80865914.810000002</v>
      </c>
      <c r="AW99" s="25">
        <v>83401819.700000003</v>
      </c>
      <c r="AX99" s="25">
        <v>93454283.310000002</v>
      </c>
      <c r="AY99" s="25">
        <v>93187602.030000001</v>
      </c>
      <c r="AZ99" s="25">
        <v>93387541.579999998</v>
      </c>
      <c r="BA99" s="25">
        <v>93387541.519999996</v>
      </c>
      <c r="BB99" s="25">
        <v>93121050.609999999</v>
      </c>
      <c r="BC99" s="25">
        <v>93381084.140000001</v>
      </c>
      <c r="BD99" s="25">
        <v>93311974.870000005</v>
      </c>
      <c r="BE99" s="25">
        <v>90679482.799999997</v>
      </c>
      <c r="BF99" s="25">
        <v>88009900.299999997</v>
      </c>
      <c r="BG99" s="66"/>
      <c r="BH99" s="81"/>
      <c r="BI99" s="81"/>
      <c r="BJ99" s="81"/>
      <c r="BK99" s="81"/>
      <c r="BL99" s="81"/>
      <c r="BM99" s="82"/>
    </row>
    <row r="100" spans="1:65" s="35" customFormat="1" x14ac:dyDescent="0.2">
      <c r="A100" s="72" t="s">
        <v>124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>
        <v>18994312.719999999</v>
      </c>
      <c r="AY100" s="28">
        <v>29151471.879999999</v>
      </c>
      <c r="AZ100" s="28">
        <v>29171301.539999999</v>
      </c>
      <c r="BA100" s="28">
        <v>29171301.530000001</v>
      </c>
      <c r="BB100" s="28">
        <v>29111853.010000002</v>
      </c>
      <c r="BC100" s="28">
        <v>29189126.210000001</v>
      </c>
      <c r="BD100" s="28">
        <v>29147944.469999999</v>
      </c>
      <c r="BE100" s="28">
        <v>29163729.940000001</v>
      </c>
      <c r="BF100" s="28">
        <v>29161704.559999999</v>
      </c>
      <c r="BG100" s="66"/>
      <c r="BH100" s="81"/>
      <c r="BI100" s="81"/>
      <c r="BJ100" s="81"/>
      <c r="BK100" s="81"/>
      <c r="BL100" s="81"/>
      <c r="BM100" s="82"/>
    </row>
    <row r="101" spans="1:65" s="35" customFormat="1" x14ac:dyDescent="0.2">
      <c r="A101" s="71" t="s">
        <v>125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>
        <v>25035364.809999999</v>
      </c>
      <c r="AY101" s="25">
        <v>34950646.439999998</v>
      </c>
      <c r="AZ101" s="25">
        <v>35024834.049999997</v>
      </c>
      <c r="BA101" s="25">
        <v>35000087.359999999</v>
      </c>
      <c r="BB101" s="25">
        <f>497568.36+34950646.46</f>
        <v>35448214.82</v>
      </c>
      <c r="BC101" s="25">
        <v>34999482.32</v>
      </c>
      <c r="BD101" s="25">
        <v>34999482.32</v>
      </c>
      <c r="BE101" s="25">
        <v>34974752.890000001</v>
      </c>
      <c r="BF101" s="25">
        <v>34998268.280000001</v>
      </c>
      <c r="BG101" s="66"/>
      <c r="BH101" s="81"/>
      <c r="BI101" s="81"/>
      <c r="BJ101" s="81"/>
      <c r="BK101" s="81"/>
      <c r="BL101" s="81"/>
      <c r="BM101" s="82"/>
    </row>
    <row r="102" spans="1:65" s="35" customFormat="1" x14ac:dyDescent="0.2">
      <c r="A102" s="72" t="s">
        <v>126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>
        <v>27014960.809999999</v>
      </c>
      <c r="AZ102" s="28">
        <v>42132167.409999996</v>
      </c>
      <c r="BA102" s="28">
        <v>42161956.75</v>
      </c>
      <c r="BB102" s="28">
        <v>42013220.109999999</v>
      </c>
      <c r="BC102" s="28">
        <v>42129254.079999998</v>
      </c>
      <c r="BD102" s="28">
        <v>42125976.899999999</v>
      </c>
      <c r="BE102" s="28">
        <v>42119773.869999997</v>
      </c>
      <c r="BF102" s="28">
        <v>42116848.670000002</v>
      </c>
      <c r="BG102" s="66"/>
      <c r="BH102" s="81"/>
      <c r="BI102" s="81"/>
      <c r="BJ102" s="81"/>
      <c r="BK102" s="81"/>
      <c r="BL102" s="81"/>
      <c r="BM102" s="82"/>
    </row>
    <row r="103" spans="1:65" s="35" customFormat="1" x14ac:dyDescent="0.2">
      <c r="A103" s="71" t="s">
        <v>130</v>
      </c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>
        <v>27014960.809999999</v>
      </c>
      <c r="AZ103" s="25">
        <v>42132167.409999996</v>
      </c>
      <c r="BA103" s="25">
        <v>42161956.75</v>
      </c>
      <c r="BB103" s="25">
        <v>49810719.270000003</v>
      </c>
      <c r="BC103" s="25">
        <v>49915155.100000001</v>
      </c>
      <c r="BD103" s="25">
        <v>49950015.68</v>
      </c>
      <c r="BE103" s="25">
        <v>49913857.960000001</v>
      </c>
      <c r="BF103" s="25">
        <v>49878588.649999999</v>
      </c>
      <c r="BG103" s="66"/>
      <c r="BH103" s="81"/>
      <c r="BI103" s="81"/>
      <c r="BJ103" s="81"/>
      <c r="BK103" s="81"/>
      <c r="BL103" s="81"/>
      <c r="BM103" s="82"/>
    </row>
    <row r="104" spans="1:65" s="35" customFormat="1" x14ac:dyDescent="0.2">
      <c r="A104" s="89" t="s">
        <v>131</v>
      </c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>
        <v>41050054.399999999</v>
      </c>
      <c r="BD104" s="28">
        <v>68633710.090000004</v>
      </c>
      <c r="BE104" s="28">
        <v>71568622.329999998</v>
      </c>
      <c r="BF104" s="28">
        <v>72578227.790000007</v>
      </c>
      <c r="BG104" s="66"/>
      <c r="BH104" s="81"/>
      <c r="BI104" s="81"/>
      <c r="BJ104" s="81"/>
      <c r="BK104" s="81"/>
      <c r="BL104" s="81"/>
      <c r="BM104" s="82"/>
    </row>
    <row r="105" spans="1:65" s="35" customFormat="1" ht="13.5" thickBot="1" x14ac:dyDescent="0.25">
      <c r="A105" s="93" t="s">
        <v>132</v>
      </c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>
        <v>20179103.969999999</v>
      </c>
      <c r="BD105" s="94">
        <v>20439261.75</v>
      </c>
      <c r="BE105" s="94">
        <v>20699187.18</v>
      </c>
      <c r="BF105" s="94">
        <v>20974210.41</v>
      </c>
      <c r="BG105" s="32"/>
      <c r="BH105" s="83"/>
      <c r="BI105" s="83"/>
      <c r="BJ105" s="83"/>
      <c r="BK105" s="83"/>
      <c r="BL105" s="83"/>
      <c r="BM105" s="84"/>
    </row>
    <row r="106" spans="1:65" x14ac:dyDescent="0.2">
      <c r="AX106" s="37"/>
      <c r="AY106" s="37"/>
      <c r="AZ106" s="37"/>
      <c r="BA106" s="37"/>
      <c r="BB106" s="37"/>
      <c r="BC106" s="37"/>
      <c r="BD106" s="37"/>
      <c r="BE106" s="37"/>
      <c r="BF106" s="37"/>
    </row>
  </sheetData>
  <mergeCells count="6">
    <mergeCell ref="BH91:BL91"/>
    <mergeCell ref="BH94:BL94"/>
    <mergeCell ref="B1:BM2"/>
    <mergeCell ref="A1:A2"/>
    <mergeCell ref="BG72:BJ72"/>
    <mergeCell ref="BH79:BL79"/>
  </mergeCells>
  <phoneticPr fontId="12" type="noConversion"/>
  <printOptions horizontalCentered="1" verticalCentered="1"/>
  <pageMargins left="0.25" right="0.25" top="0.75" bottom="0.75" header="0.3" footer="0.3"/>
  <pageSetup paperSize="9" scale="5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Dados Análise</vt:lpstr>
      <vt:lpstr>'Dados Análise'!Area_de_impressao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Adalberto</dc:creator>
  <cp:lastModifiedBy>Peterson Rizzo</cp:lastModifiedBy>
  <cp:lastPrinted>2026-05-05T14:17:12Z</cp:lastPrinted>
  <dcterms:created xsi:type="dcterms:W3CDTF">2017-09-28T18:38:43Z</dcterms:created>
  <dcterms:modified xsi:type="dcterms:W3CDTF">2026-07-03T20:01:24Z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47c450-f761-4ed8-9de0-4d1e78cb6130_Enabled">
    <vt:lpwstr>true</vt:lpwstr>
  </property>
  <property fmtid="{D5CDD505-2E9C-101B-9397-08002B2CF9AE}" pid="3" name="MSIP_Label_1a47c450-f761-4ed8-9de0-4d1e78cb6130_SetDate">
    <vt:lpwstr>2026-01-05T17:40:24Z</vt:lpwstr>
  </property>
  <property fmtid="{D5CDD505-2E9C-101B-9397-08002B2CF9AE}" pid="4" name="MSIP_Label_1a47c450-f761-4ed8-9de0-4d1e78cb6130_Method">
    <vt:lpwstr>Standard</vt:lpwstr>
  </property>
  <property fmtid="{D5CDD505-2E9C-101B-9397-08002B2CF9AE}" pid="5" name="MSIP_Label_1a47c450-f761-4ed8-9de0-4d1e78cb6130_Name">
    <vt:lpwstr>Interno</vt:lpwstr>
  </property>
  <property fmtid="{D5CDD505-2E9C-101B-9397-08002B2CF9AE}" pid="6" name="MSIP_Label_1a47c450-f761-4ed8-9de0-4d1e78cb6130_SiteId">
    <vt:lpwstr>6a50998e-bf74-4446-8e66-c5346e3eed2f</vt:lpwstr>
  </property>
  <property fmtid="{D5CDD505-2E9C-101B-9397-08002B2CF9AE}" pid="7" name="MSIP_Label_1a47c450-f761-4ed8-9de0-4d1e78cb6130_ActionId">
    <vt:lpwstr>223b348f-ee1a-40ae-b51a-de86c20c53c1</vt:lpwstr>
  </property>
  <property fmtid="{D5CDD505-2E9C-101B-9397-08002B2CF9AE}" pid="8" name="MSIP_Label_1a47c450-f761-4ed8-9de0-4d1e78cb6130_ContentBits">
    <vt:lpwstr>0</vt:lpwstr>
  </property>
</Properties>
</file>